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GASPILLAGE ALIMENTAIRE\"/>
    </mc:Choice>
  </mc:AlternateContent>
  <xr:revisionPtr revIDLastSave="0" documentId="13_ncr:1_{36F25E28-C47E-4FBE-9830-CE1D6A869C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au mesure" sheetId="12" r:id="rId1"/>
    <sheet name="SYNTHESE" sheetId="13" r:id="rId2"/>
    <sheet name="ratios_A MASQUER" sheetId="6" state="hidden" r:id="rId3"/>
  </sheets>
  <definedNames>
    <definedName name="_xlnm.Print_Area" localSheetId="1">SYNTHESE!$A$1:$I$48</definedName>
    <definedName name="_xlnm.Print_Area" localSheetId="0">'Tableau mesure'!$B$1:$BF$96</definedName>
  </definedNames>
  <calcPr calcId="191029"/>
</workbook>
</file>

<file path=xl/calcChain.xml><?xml version="1.0" encoding="utf-8"?>
<calcChain xmlns="http://schemas.openxmlformats.org/spreadsheetml/2006/main">
  <c r="F5" i="13" l="1"/>
  <c r="F4" i="13"/>
  <c r="E3" i="13"/>
  <c r="F91" i="12"/>
  <c r="F89" i="12"/>
  <c r="G45" i="13" s="1"/>
  <c r="F88" i="12"/>
  <c r="AR86" i="12"/>
  <c r="AR87" i="12" s="1"/>
  <c r="AP86" i="12"/>
  <c r="AP87" i="12" s="1"/>
  <c r="AN86" i="12"/>
  <c r="AN87" i="12" s="1"/>
  <c r="AL86" i="12"/>
  <c r="AL87" i="12" s="1"/>
  <c r="AJ86" i="12"/>
  <c r="AJ87" i="12" s="1"/>
  <c r="AH86" i="12"/>
  <c r="AH87" i="12" s="1"/>
  <c r="AF86" i="12"/>
  <c r="AF87" i="12" s="1"/>
  <c r="AD86" i="12"/>
  <c r="AD87" i="12" s="1"/>
  <c r="AB86" i="12"/>
  <c r="AB87" i="12" s="1"/>
  <c r="Z86" i="12"/>
  <c r="Z87" i="12" s="1"/>
  <c r="X86" i="12"/>
  <c r="X87" i="12" s="1"/>
  <c r="V86" i="12"/>
  <c r="V87" i="12" s="1"/>
  <c r="T86" i="12"/>
  <c r="T87" i="12" s="1"/>
  <c r="R86" i="12"/>
  <c r="R87" i="12" s="1"/>
  <c r="P86" i="12"/>
  <c r="P87" i="12" s="1"/>
  <c r="N86" i="12"/>
  <c r="N87" i="12" s="1"/>
  <c r="L86" i="12"/>
  <c r="L87" i="12" s="1"/>
  <c r="J86" i="12"/>
  <c r="J87" i="12" s="1"/>
  <c r="H86" i="12"/>
  <c r="H87" i="12" s="1"/>
  <c r="F86" i="12"/>
  <c r="F87" i="12" s="1"/>
  <c r="AT85" i="12"/>
  <c r="AR85" i="12"/>
  <c r="AP85" i="12"/>
  <c r="AN85" i="12"/>
  <c r="AL85" i="12"/>
  <c r="AJ85" i="12"/>
  <c r="AH85" i="12"/>
  <c r="AF85" i="12"/>
  <c r="AD85" i="12"/>
  <c r="AB85" i="12"/>
  <c r="Z85" i="12"/>
  <c r="X85" i="12"/>
  <c r="V85" i="12"/>
  <c r="T85" i="12"/>
  <c r="R85" i="12"/>
  <c r="P85" i="12"/>
  <c r="N85" i="12"/>
  <c r="L85" i="12"/>
  <c r="J85" i="12"/>
  <c r="H85" i="12"/>
  <c r="F85" i="12"/>
  <c r="AT84" i="12"/>
  <c r="AR84" i="12"/>
  <c r="AP84" i="12"/>
  <c r="AN84" i="12"/>
  <c r="AL84" i="12"/>
  <c r="AJ84" i="12"/>
  <c r="AH84" i="12"/>
  <c r="AF84" i="12"/>
  <c r="AD84" i="12"/>
  <c r="AB84" i="12"/>
  <c r="Z84" i="12"/>
  <c r="X84" i="12"/>
  <c r="V84" i="12"/>
  <c r="T84" i="12"/>
  <c r="R84" i="12"/>
  <c r="P84" i="12"/>
  <c r="N84" i="12"/>
  <c r="L84" i="12"/>
  <c r="J84" i="12"/>
  <c r="H84" i="12"/>
  <c r="F84" i="12"/>
  <c r="AN80" i="12"/>
  <c r="AD80" i="12"/>
  <c r="AR73" i="12"/>
  <c r="AP73" i="12"/>
  <c r="AN73" i="12"/>
  <c r="AL73" i="12"/>
  <c r="AJ73" i="12"/>
  <c r="AH73" i="12"/>
  <c r="AF73" i="12"/>
  <c r="AD73" i="12"/>
  <c r="AB73" i="12"/>
  <c r="Z73" i="12"/>
  <c r="X73" i="12"/>
  <c r="V73" i="12"/>
  <c r="T73" i="12"/>
  <c r="R73" i="12"/>
  <c r="P73" i="12"/>
  <c r="N73" i="12"/>
  <c r="L73" i="12"/>
  <c r="J73" i="12"/>
  <c r="H73" i="12"/>
  <c r="F73" i="12"/>
  <c r="AR72" i="12"/>
  <c r="AP72" i="12"/>
  <c r="AN72" i="12"/>
  <c r="AL72" i="12"/>
  <c r="AJ72" i="12"/>
  <c r="AH72" i="12"/>
  <c r="AF72" i="12"/>
  <c r="AD72" i="12"/>
  <c r="AB72" i="12"/>
  <c r="Z72" i="12"/>
  <c r="X72" i="12"/>
  <c r="V72" i="12"/>
  <c r="T72" i="12"/>
  <c r="R72" i="12"/>
  <c r="P72" i="12"/>
  <c r="L72" i="12"/>
  <c r="J72" i="12"/>
  <c r="H72" i="12"/>
  <c r="F72" i="12"/>
  <c r="AR71" i="12"/>
  <c r="AP71" i="12"/>
  <c r="AN71" i="12"/>
  <c r="AL71" i="12"/>
  <c r="AJ71" i="12"/>
  <c r="AH71" i="12"/>
  <c r="AF71" i="12"/>
  <c r="AD71" i="12"/>
  <c r="AB71" i="12"/>
  <c r="Z71" i="12"/>
  <c r="X71" i="12"/>
  <c r="V71" i="12"/>
  <c r="T71" i="12"/>
  <c r="R71" i="12"/>
  <c r="P71" i="12"/>
  <c r="L71" i="12"/>
  <c r="J71" i="12"/>
  <c r="H71" i="12"/>
  <c r="F71" i="12"/>
  <c r="AR70" i="12"/>
  <c r="AP70" i="12"/>
  <c r="AN70" i="12"/>
  <c r="AL70" i="12"/>
  <c r="AJ70" i="12"/>
  <c r="AH70" i="12"/>
  <c r="AF70" i="12"/>
  <c r="AD70" i="12"/>
  <c r="AB70" i="12"/>
  <c r="Z70" i="12"/>
  <c r="X70" i="12"/>
  <c r="V70" i="12"/>
  <c r="T70" i="12"/>
  <c r="R70" i="12"/>
  <c r="P70" i="12"/>
  <c r="L70" i="12"/>
  <c r="J70" i="12"/>
  <c r="H70" i="12"/>
  <c r="F70" i="12"/>
  <c r="AR69" i="12"/>
  <c r="AP69" i="12"/>
  <c r="AN69" i="12"/>
  <c r="AL69" i="12"/>
  <c r="AJ69" i="12"/>
  <c r="AH69" i="12"/>
  <c r="AF69" i="12"/>
  <c r="AD69" i="12"/>
  <c r="AB69" i="12"/>
  <c r="Z69" i="12"/>
  <c r="X69" i="12"/>
  <c r="V69" i="12"/>
  <c r="T69" i="12"/>
  <c r="R69" i="12"/>
  <c r="P69" i="12"/>
  <c r="L69" i="12"/>
  <c r="J69" i="12"/>
  <c r="H69" i="12"/>
  <c r="F69" i="12"/>
  <c r="AR68" i="12"/>
  <c r="AP68" i="12"/>
  <c r="AN68" i="12"/>
  <c r="AL68" i="12"/>
  <c r="AJ68" i="12"/>
  <c r="AH68" i="12"/>
  <c r="AF68" i="12"/>
  <c r="AD68" i="12"/>
  <c r="AB68" i="12"/>
  <c r="Z68" i="12"/>
  <c r="X68" i="12"/>
  <c r="V68" i="12"/>
  <c r="T68" i="12"/>
  <c r="R68" i="12"/>
  <c r="P68" i="12"/>
  <c r="L68" i="12"/>
  <c r="J68" i="12"/>
  <c r="H68" i="12"/>
  <c r="F68" i="12"/>
  <c r="AS65" i="12"/>
  <c r="AQ65" i="12"/>
  <c r="AO65" i="12"/>
  <c r="AM65" i="12"/>
  <c r="AK65" i="12"/>
  <c r="AI65" i="12"/>
  <c r="AG65" i="12"/>
  <c r="AE65" i="12"/>
  <c r="AC65" i="12"/>
  <c r="AA65" i="12"/>
  <c r="Y65" i="12"/>
  <c r="W65" i="12"/>
  <c r="U65" i="12"/>
  <c r="S65" i="12"/>
  <c r="Q65" i="12"/>
  <c r="O65" i="12"/>
  <c r="N70" i="12" s="1"/>
  <c r="M65" i="12"/>
  <c r="K65" i="12"/>
  <c r="I65" i="12"/>
  <c r="G65" i="12"/>
  <c r="AS64" i="12"/>
  <c r="AQ64" i="12"/>
  <c r="AO64" i="12"/>
  <c r="AM64" i="12"/>
  <c r="AK64" i="12"/>
  <c r="AI64" i="12"/>
  <c r="AG64" i="12"/>
  <c r="AE64" i="12"/>
  <c r="AC64" i="12"/>
  <c r="AA64" i="12"/>
  <c r="Y64" i="12"/>
  <c r="W64" i="12"/>
  <c r="U64" i="12"/>
  <c r="S64" i="12"/>
  <c r="Q64" i="12"/>
  <c r="O64" i="12"/>
  <c r="M64" i="12"/>
  <c r="K64" i="12"/>
  <c r="I64" i="12"/>
  <c r="G64" i="12"/>
  <c r="AS63" i="12"/>
  <c r="AQ63" i="12"/>
  <c r="AO63" i="12"/>
  <c r="AM63" i="12"/>
  <c r="AK63" i="12"/>
  <c r="AI63" i="12"/>
  <c r="AG63" i="12"/>
  <c r="AE63" i="12"/>
  <c r="AC63" i="12"/>
  <c r="AA63" i="12"/>
  <c r="Y63" i="12"/>
  <c r="W63" i="12"/>
  <c r="U63" i="12"/>
  <c r="S63" i="12"/>
  <c r="Q63" i="12"/>
  <c r="O63" i="12"/>
  <c r="N72" i="12" s="1"/>
  <c r="M63" i="12"/>
  <c r="K63" i="12"/>
  <c r="I63" i="12"/>
  <c r="G63" i="12"/>
  <c r="AS62" i="12"/>
  <c r="AQ62" i="12"/>
  <c r="AO62" i="12"/>
  <c r="AM62" i="12"/>
  <c r="AK62" i="12"/>
  <c r="AI62" i="12"/>
  <c r="AG62" i="12"/>
  <c r="AE62" i="12"/>
  <c r="AC62" i="12"/>
  <c r="AA62" i="12"/>
  <c r="Y62" i="12"/>
  <c r="W62" i="12"/>
  <c r="U62" i="12"/>
  <c r="S62" i="12"/>
  <c r="Q62" i="12"/>
  <c r="O62" i="12"/>
  <c r="M62" i="12"/>
  <c r="K62" i="12"/>
  <c r="I62" i="12"/>
  <c r="G62" i="12"/>
  <c r="AS61" i="12"/>
  <c r="AQ61" i="12"/>
  <c r="AO61" i="12"/>
  <c r="AM61" i="12"/>
  <c r="AK61" i="12"/>
  <c r="AI61" i="12"/>
  <c r="AG61" i="12"/>
  <c r="AE61" i="12"/>
  <c r="AC61" i="12"/>
  <c r="AA61" i="12"/>
  <c r="Y61" i="12"/>
  <c r="W61" i="12"/>
  <c r="U61" i="12"/>
  <c r="S61" i="12"/>
  <c r="Q61" i="12"/>
  <c r="O61" i="12"/>
  <c r="M61" i="12"/>
  <c r="K61" i="12"/>
  <c r="I61" i="12"/>
  <c r="G61" i="12"/>
  <c r="AS60" i="12"/>
  <c r="AQ60" i="12"/>
  <c r="AO60" i="12"/>
  <c r="AM60" i="12"/>
  <c r="AK60" i="12"/>
  <c r="AI60" i="12"/>
  <c r="AG60" i="12"/>
  <c r="AE60" i="12"/>
  <c r="AC60" i="12"/>
  <c r="AA60" i="12"/>
  <c r="Y60" i="12"/>
  <c r="W60" i="12"/>
  <c r="U60" i="12"/>
  <c r="S60" i="12"/>
  <c r="Q60" i="12"/>
  <c r="O60" i="12"/>
  <c r="M60" i="12"/>
  <c r="K60" i="12"/>
  <c r="I60" i="12"/>
  <c r="G60" i="12"/>
  <c r="AS59" i="12"/>
  <c r="AQ59" i="12"/>
  <c r="AO59" i="12"/>
  <c r="AM59" i="12"/>
  <c r="AK59" i="12"/>
  <c r="AI59" i="12"/>
  <c r="AG59" i="12"/>
  <c r="AE59" i="12"/>
  <c r="AC59" i="12"/>
  <c r="AA59" i="12"/>
  <c r="Y59" i="12"/>
  <c r="W59" i="12"/>
  <c r="U59" i="12"/>
  <c r="S59" i="12"/>
  <c r="Q59" i="12"/>
  <c r="O59" i="12"/>
  <c r="M59" i="12"/>
  <c r="K59" i="12"/>
  <c r="I59" i="12"/>
  <c r="G59" i="12"/>
  <c r="AS58" i="12"/>
  <c r="AQ58" i="12"/>
  <c r="AO58" i="12"/>
  <c r="AM58" i="12"/>
  <c r="AK58" i="12"/>
  <c r="AI58" i="12"/>
  <c r="AG58" i="12"/>
  <c r="AE58" i="12"/>
  <c r="AC58" i="12"/>
  <c r="AA58" i="12"/>
  <c r="Y58" i="12"/>
  <c r="W58" i="12"/>
  <c r="U58" i="12"/>
  <c r="S58" i="12"/>
  <c r="Q58" i="12"/>
  <c r="O58" i="12"/>
  <c r="N71" i="12" s="1"/>
  <c r="M58" i="12"/>
  <c r="K58" i="12"/>
  <c r="I58" i="12"/>
  <c r="G58" i="12"/>
  <c r="AS57" i="12"/>
  <c r="AQ57" i="12"/>
  <c r="AO57" i="12"/>
  <c r="AM57" i="12"/>
  <c r="AK57" i="12"/>
  <c r="AI57" i="12"/>
  <c r="AG57" i="12"/>
  <c r="AE57" i="12"/>
  <c r="AC57" i="12"/>
  <c r="AA57" i="12"/>
  <c r="Y57" i="12"/>
  <c r="W57" i="12"/>
  <c r="U57" i="12"/>
  <c r="S57" i="12"/>
  <c r="Q57" i="12"/>
  <c r="O57" i="12"/>
  <c r="M57" i="12"/>
  <c r="K57" i="12"/>
  <c r="I57" i="12"/>
  <c r="G57" i="12"/>
  <c r="AS56" i="12"/>
  <c r="AQ56" i="12"/>
  <c r="AO56" i="12"/>
  <c r="AM56" i="12"/>
  <c r="AK56" i="12"/>
  <c r="AI56" i="12"/>
  <c r="AG56" i="12"/>
  <c r="AE56" i="12"/>
  <c r="AC56" i="12"/>
  <c r="AA56" i="12"/>
  <c r="Y56" i="12"/>
  <c r="W56" i="12"/>
  <c r="U56" i="12"/>
  <c r="S56" i="12"/>
  <c r="Q56" i="12"/>
  <c r="O56" i="12"/>
  <c r="M56" i="12"/>
  <c r="K56" i="12"/>
  <c r="I56" i="12"/>
  <c r="G56" i="12"/>
  <c r="AS55" i="12"/>
  <c r="AQ55" i="12"/>
  <c r="AO55" i="12"/>
  <c r="AM55" i="12"/>
  <c r="AK55" i="12"/>
  <c r="AI55" i="12"/>
  <c r="AG55" i="12"/>
  <c r="AE55" i="12"/>
  <c r="AC55" i="12"/>
  <c r="AA55" i="12"/>
  <c r="Y55" i="12"/>
  <c r="W55" i="12"/>
  <c r="U55" i="12"/>
  <c r="S55" i="12"/>
  <c r="Q55" i="12"/>
  <c r="O55" i="12"/>
  <c r="M55" i="12"/>
  <c r="K55" i="12"/>
  <c r="I55" i="12"/>
  <c r="G55" i="12"/>
  <c r="AS54" i="12"/>
  <c r="AQ54" i="12"/>
  <c r="AO54" i="12"/>
  <c r="AM54" i="12"/>
  <c r="AK54" i="12"/>
  <c r="AI54" i="12"/>
  <c r="AG54" i="12"/>
  <c r="AE54" i="12"/>
  <c r="AC54" i="12"/>
  <c r="AA54" i="12"/>
  <c r="Y54" i="12"/>
  <c r="W54" i="12"/>
  <c r="U54" i="12"/>
  <c r="S54" i="12"/>
  <c r="Q54" i="12"/>
  <c r="O54" i="12"/>
  <c r="M54" i="12"/>
  <c r="K54" i="12"/>
  <c r="I54" i="12"/>
  <c r="G54" i="12"/>
  <c r="AS53" i="12"/>
  <c r="AQ53" i="12"/>
  <c r="AO53" i="12"/>
  <c r="AM53" i="12"/>
  <c r="AK53" i="12"/>
  <c r="AI53" i="12"/>
  <c r="AG53" i="12"/>
  <c r="AE53" i="12"/>
  <c r="AC53" i="12"/>
  <c r="AA53" i="12"/>
  <c r="Y53" i="12"/>
  <c r="W53" i="12"/>
  <c r="U53" i="12"/>
  <c r="S53" i="12"/>
  <c r="Q53" i="12"/>
  <c r="O53" i="12"/>
  <c r="M53" i="12"/>
  <c r="K53" i="12"/>
  <c r="I53" i="12"/>
  <c r="G53" i="12"/>
  <c r="AS52" i="12"/>
  <c r="AQ52" i="12"/>
  <c r="AO52" i="12"/>
  <c r="AM52" i="12"/>
  <c r="AK52" i="12"/>
  <c r="AI52" i="12"/>
  <c r="AG52" i="12"/>
  <c r="AE52" i="12"/>
  <c r="AC52" i="12"/>
  <c r="AA52" i="12"/>
  <c r="Y52" i="12"/>
  <c r="W52" i="12"/>
  <c r="U52" i="12"/>
  <c r="S52" i="12"/>
  <c r="Q52" i="12"/>
  <c r="O52" i="12"/>
  <c r="M52" i="12"/>
  <c r="K52" i="12"/>
  <c r="I52" i="12"/>
  <c r="G52" i="12"/>
  <c r="AS51" i="12"/>
  <c r="AQ51" i="12"/>
  <c r="AO51" i="12"/>
  <c r="AM51" i="12"/>
  <c r="AK51" i="12"/>
  <c r="AI51" i="12"/>
  <c r="AG51" i="12"/>
  <c r="AE51" i="12"/>
  <c r="AC51" i="12"/>
  <c r="AA51" i="12"/>
  <c r="Y51" i="12"/>
  <c r="W51" i="12"/>
  <c r="U51" i="12"/>
  <c r="S51" i="12"/>
  <c r="Q51" i="12"/>
  <c r="O51" i="12"/>
  <c r="N69" i="12" s="1"/>
  <c r="M51" i="12"/>
  <c r="K51" i="12"/>
  <c r="I51" i="12"/>
  <c r="G51" i="12"/>
  <c r="AS50" i="12"/>
  <c r="AQ50" i="12"/>
  <c r="AO50" i="12"/>
  <c r="AM50" i="12"/>
  <c r="AK50" i="12"/>
  <c r="AI50" i="12"/>
  <c r="AG50" i="12"/>
  <c r="AE50" i="12"/>
  <c r="AC50" i="12"/>
  <c r="AA50" i="12"/>
  <c r="Y50" i="12"/>
  <c r="W50" i="12"/>
  <c r="U50" i="12"/>
  <c r="S50" i="12"/>
  <c r="Q50" i="12"/>
  <c r="O50" i="12"/>
  <c r="M50" i="12"/>
  <c r="K50" i="12"/>
  <c r="I50" i="12"/>
  <c r="G50" i="12"/>
  <c r="AS49" i="12"/>
  <c r="AR66" i="12" s="1"/>
  <c r="AQ49" i="12"/>
  <c r="AP66" i="12" s="1"/>
  <c r="AO49" i="12"/>
  <c r="AN66" i="12" s="1"/>
  <c r="AM49" i="12"/>
  <c r="AL66" i="12" s="1"/>
  <c r="AK49" i="12"/>
  <c r="AJ66" i="12" s="1"/>
  <c r="AI49" i="12"/>
  <c r="AG49" i="12"/>
  <c r="AF66" i="12" s="1"/>
  <c r="AE49" i="12"/>
  <c r="AC49" i="12"/>
  <c r="AB66" i="12" s="1"/>
  <c r="AA49" i="12"/>
  <c r="Z66" i="12" s="1"/>
  <c r="Y49" i="12"/>
  <c r="X66" i="12" s="1"/>
  <c r="W49" i="12"/>
  <c r="V66" i="12" s="1"/>
  <c r="U49" i="12"/>
  <c r="T66" i="12" s="1"/>
  <c r="S49" i="12"/>
  <c r="Q49" i="12"/>
  <c r="P66" i="12" s="1"/>
  <c r="O49" i="12"/>
  <c r="N68" i="12" s="1"/>
  <c r="M49" i="12"/>
  <c r="L66" i="12" s="1"/>
  <c r="K49" i="12"/>
  <c r="J66" i="12" s="1"/>
  <c r="I49" i="12"/>
  <c r="H66" i="12" s="1"/>
  <c r="G49" i="12"/>
  <c r="F66" i="12" s="1"/>
  <c r="AR45" i="12"/>
  <c r="AP45" i="12"/>
  <c r="AN45" i="12"/>
  <c r="AL45" i="12"/>
  <c r="AJ45" i="12"/>
  <c r="AH45" i="12"/>
  <c r="AF45" i="12"/>
  <c r="AD45" i="12"/>
  <c r="AB45" i="12"/>
  <c r="Z45" i="12"/>
  <c r="X45" i="12"/>
  <c r="V45" i="12"/>
  <c r="T45" i="12"/>
  <c r="R45" i="12"/>
  <c r="P45" i="12"/>
  <c r="N45" i="12"/>
  <c r="L45" i="12"/>
  <c r="J45" i="12"/>
  <c r="H45" i="12"/>
  <c r="F45" i="12"/>
  <c r="AR38" i="12"/>
  <c r="AR46" i="12" s="1"/>
  <c r="AP38" i="12"/>
  <c r="AP46" i="12" s="1"/>
  <c r="AN38" i="12"/>
  <c r="AN46" i="12" s="1"/>
  <c r="AL38" i="12"/>
  <c r="AL46" i="12" s="1"/>
  <c r="AJ38" i="12"/>
  <c r="AJ46" i="12" s="1"/>
  <c r="AH38" i="12"/>
  <c r="AF38" i="12"/>
  <c r="AF46" i="12" s="1"/>
  <c r="AD38" i="12"/>
  <c r="AB38" i="12"/>
  <c r="AB46" i="12" s="1"/>
  <c r="Z38" i="12"/>
  <c r="Z46" i="12" s="1"/>
  <c r="X38" i="12"/>
  <c r="X46" i="12" s="1"/>
  <c r="V38" i="12"/>
  <c r="V46" i="12" s="1"/>
  <c r="T38" i="12"/>
  <c r="T46" i="12" s="1"/>
  <c r="R38" i="12"/>
  <c r="P38" i="12"/>
  <c r="P46" i="12" s="1"/>
  <c r="N38" i="12"/>
  <c r="L38" i="12"/>
  <c r="L46" i="12" s="1"/>
  <c r="J38" i="12"/>
  <c r="J46" i="12" s="1"/>
  <c r="H38" i="12"/>
  <c r="H46" i="12" s="1"/>
  <c r="F38" i="12"/>
  <c r="F46" i="12" s="1"/>
  <c r="AR30" i="12"/>
  <c r="AP30" i="12"/>
  <c r="AN30" i="12"/>
  <c r="AL30" i="12"/>
  <c r="AJ30" i="12"/>
  <c r="AH30" i="12"/>
  <c r="AF30" i="12"/>
  <c r="AD30" i="12"/>
  <c r="AB30" i="12"/>
  <c r="Z30" i="12"/>
  <c r="X30" i="12"/>
  <c r="V30" i="12"/>
  <c r="T30" i="12"/>
  <c r="R30" i="12"/>
  <c r="P30" i="12"/>
  <c r="N30" i="12"/>
  <c r="L30" i="12"/>
  <c r="J30" i="12"/>
  <c r="H30" i="12"/>
  <c r="F30" i="12"/>
  <c r="AR25" i="12"/>
  <c r="AP25" i="12"/>
  <c r="AN25" i="12"/>
  <c r="AL25" i="12"/>
  <c r="AJ25" i="12"/>
  <c r="AH25" i="12"/>
  <c r="AF25" i="12"/>
  <c r="AD25" i="12"/>
  <c r="AB25" i="12"/>
  <c r="Z25" i="12"/>
  <c r="X25" i="12"/>
  <c r="V25" i="12"/>
  <c r="T25" i="12"/>
  <c r="R25" i="12"/>
  <c r="P25" i="12"/>
  <c r="N25" i="12"/>
  <c r="L25" i="12"/>
  <c r="J25" i="12"/>
  <c r="H25" i="12"/>
  <c r="F25" i="12"/>
  <c r="N46" i="12" l="1"/>
  <c r="AD66" i="12"/>
  <c r="AD46" i="12"/>
  <c r="R46" i="12"/>
  <c r="AH46" i="12"/>
  <c r="AH66" i="12"/>
  <c r="AH74" i="12" s="1"/>
  <c r="AH81" i="12" s="1"/>
  <c r="AH82" i="12" s="1"/>
  <c r="Z74" i="12"/>
  <c r="Z81" i="12" s="1"/>
  <c r="Z82" i="12" s="1"/>
  <c r="AD74" i="12"/>
  <c r="AD81" i="12" s="1"/>
  <c r="AD82" i="12" s="1"/>
  <c r="AL74" i="12"/>
  <c r="AL81" i="12" s="1"/>
  <c r="AL82" i="12" s="1"/>
  <c r="AP74" i="12"/>
  <c r="AP81" i="12" s="1"/>
  <c r="AP82" i="12" s="1"/>
  <c r="R66" i="12"/>
  <c r="V74" i="12"/>
  <c r="V81" i="12" s="1"/>
  <c r="V82" i="12" s="1"/>
  <c r="X74" i="12"/>
  <c r="X81" i="12" s="1"/>
  <c r="X82" i="12" s="1"/>
  <c r="AF74" i="12"/>
  <c r="AF81" i="12" s="1"/>
  <c r="AF82" i="12" s="1"/>
  <c r="AN74" i="12"/>
  <c r="AN81" i="12" s="1"/>
  <c r="AN82" i="12" s="1"/>
  <c r="R74" i="12"/>
  <c r="R81" i="12" s="1"/>
  <c r="R82" i="12" s="1"/>
  <c r="F6" i="13"/>
  <c r="P74" i="12"/>
  <c r="P81" i="12" s="1"/>
  <c r="P82" i="12" s="1"/>
  <c r="C53" i="13"/>
  <c r="H57" i="13" s="1"/>
  <c r="F51" i="13"/>
  <c r="H55" i="13" s="1"/>
  <c r="F74" i="12"/>
  <c r="F76" i="12" s="1"/>
  <c r="G15" i="13"/>
  <c r="F34" i="13" s="1"/>
  <c r="F35" i="13" s="1"/>
  <c r="Z78" i="12"/>
  <c r="Z75" i="12"/>
  <c r="J74" i="12"/>
  <c r="J81" i="12" s="1"/>
  <c r="AN78" i="12"/>
  <c r="T74" i="12"/>
  <c r="T81" i="12" s="1"/>
  <c r="AB74" i="12"/>
  <c r="AB81" i="12" s="1"/>
  <c r="AJ74" i="12"/>
  <c r="AJ81" i="12" s="1"/>
  <c r="AR74" i="12"/>
  <c r="AR81" i="12" s="1"/>
  <c r="L74" i="12"/>
  <c r="L81" i="12" s="1"/>
  <c r="H74" i="12"/>
  <c r="H81" i="12" s="1"/>
  <c r="N66" i="12"/>
  <c r="N74" i="12" s="1"/>
  <c r="N81" i="12" s="1"/>
  <c r="N82" i="12" s="1"/>
  <c r="Z76" i="12" l="1"/>
  <c r="AN76" i="12"/>
  <c r="AD76" i="12"/>
  <c r="AD78" i="12"/>
  <c r="AD75" i="12"/>
  <c r="AD77" i="12"/>
  <c r="AD79" i="12"/>
  <c r="AP79" i="12"/>
  <c r="AP80" i="12" s="1"/>
  <c r="AP77" i="12"/>
  <c r="AP78" i="12"/>
  <c r="AP75" i="12"/>
  <c r="AP76" i="12"/>
  <c r="AL78" i="12"/>
  <c r="AL76" i="12"/>
  <c r="AH79" i="12"/>
  <c r="AH80" i="12" s="1"/>
  <c r="AH78" i="12"/>
  <c r="AF75" i="12"/>
  <c r="AF76" i="12"/>
  <c r="AF79" i="12"/>
  <c r="AF80" i="12" s="1"/>
  <c r="AF77" i="12"/>
  <c r="AF78" i="12"/>
  <c r="AL75" i="12"/>
  <c r="AL77" i="12"/>
  <c r="AL79" i="12"/>
  <c r="AL80" i="12" s="1"/>
  <c r="AN77" i="12"/>
  <c r="Z77" i="12"/>
  <c r="Z79" i="12"/>
  <c r="Z80" i="12" s="1"/>
  <c r="AH76" i="12"/>
  <c r="AH75" i="12"/>
  <c r="X76" i="12"/>
  <c r="X77" i="12"/>
  <c r="X78" i="12"/>
  <c r="V77" i="12"/>
  <c r="V75" i="12"/>
  <c r="V76" i="12"/>
  <c r="V79" i="12"/>
  <c r="V80" i="12" s="1"/>
  <c r="V78" i="12"/>
  <c r="R76" i="12"/>
  <c r="R77" i="12"/>
  <c r="R79" i="12"/>
  <c r="R80" i="12" s="1"/>
  <c r="R78" i="12"/>
  <c r="R75" i="12"/>
  <c r="AN75" i="12"/>
  <c r="AN79" i="12"/>
  <c r="X75" i="12"/>
  <c r="X79" i="12"/>
  <c r="X80" i="12" s="1"/>
  <c r="AH77" i="12"/>
  <c r="P77" i="12"/>
  <c r="P76" i="12"/>
  <c r="P78" i="12"/>
  <c r="P75" i="12"/>
  <c r="P79" i="12"/>
  <c r="P80" i="12" s="1"/>
  <c r="N75" i="12"/>
  <c r="N79" i="12"/>
  <c r="N80" i="12" s="1"/>
  <c r="N76" i="12"/>
  <c r="N77" i="12"/>
  <c r="N78" i="12"/>
  <c r="H52" i="13"/>
  <c r="F77" i="12"/>
  <c r="F81" i="12"/>
  <c r="F82" i="12" s="1"/>
  <c r="F75" i="12"/>
  <c r="H54" i="13"/>
  <c r="F78" i="12"/>
  <c r="F79" i="12"/>
  <c r="F80" i="12" s="1"/>
  <c r="H56" i="13"/>
  <c r="H53" i="13"/>
  <c r="G11" i="13"/>
  <c r="G12" i="13" s="1"/>
  <c r="G46" i="13" s="1"/>
  <c r="H82" i="12"/>
  <c r="H78" i="12"/>
  <c r="H79" i="12" s="1"/>
  <c r="H80" i="12" s="1"/>
  <c r="H77" i="12"/>
  <c r="H76" i="12"/>
  <c r="H75" i="12"/>
  <c r="AB77" i="12"/>
  <c r="AB75" i="12"/>
  <c r="AB82" i="12"/>
  <c r="AB79" i="12"/>
  <c r="AB80" i="12" s="1"/>
  <c r="AB78" i="12"/>
  <c r="AB76" i="12"/>
  <c r="J82" i="12"/>
  <c r="J76" i="12"/>
  <c r="J78" i="12"/>
  <c r="J77" i="12"/>
  <c r="J79" i="12"/>
  <c r="J80" i="12" s="1"/>
  <c r="J75" i="12"/>
  <c r="T82" i="12"/>
  <c r="T79" i="12"/>
  <c r="T80" i="12" s="1"/>
  <c r="T78" i="12"/>
  <c r="T76" i="12"/>
  <c r="T77" i="12"/>
  <c r="T75" i="12"/>
  <c r="AR82" i="12"/>
  <c r="AR79" i="12"/>
  <c r="AR80" i="12" s="1"/>
  <c r="AR77" i="12"/>
  <c r="AR75" i="12"/>
  <c r="AR78" i="12"/>
  <c r="AR76" i="12"/>
  <c r="L82" i="12"/>
  <c r="L79" i="12"/>
  <c r="L80" i="12" s="1"/>
  <c r="L77" i="12"/>
  <c r="L75" i="12"/>
  <c r="L78" i="12"/>
  <c r="L76" i="12"/>
  <c r="AJ82" i="12"/>
  <c r="AJ79" i="12"/>
  <c r="AJ80" i="12" s="1"/>
  <c r="AJ78" i="12"/>
  <c r="AJ76" i="12"/>
  <c r="AJ77" i="12"/>
  <c r="AJ75" i="12"/>
  <c r="K52" i="13" l="1"/>
  <c r="J52" i="13" s="1"/>
  <c r="G16" i="13"/>
  <c r="G14" i="13"/>
  <c r="G41" i="13"/>
  <c r="G42" i="13" s="1"/>
  <c r="G48" i="13" s="1"/>
  <c r="G13" i="13"/>
  <c r="N90" i="12"/>
  <c r="G17" i="13" s="1"/>
  <c r="N91" i="12"/>
  <c r="G18" i="13" s="1"/>
  <c r="F36" i="13"/>
  <c r="G47" i="13" s="1"/>
  <c r="J53" i="13" l="1"/>
  <c r="J55" i="13"/>
  <c r="J54" i="13"/>
  <c r="J56" i="13"/>
  <c r="J5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Mélanie</author>
  </authors>
  <commentList>
    <comment ref="D65" authorId="0" shapeId="0" xr:uid="{00000000-0006-0000-0100-000001000000}">
      <text>
        <r>
          <rPr>
            <sz val="9"/>
            <color indexed="81"/>
            <rFont val="Tahoma"/>
            <family val="2"/>
          </rPr>
          <t>attribuées arbitrairement aux légumes</t>
        </r>
      </text>
    </comment>
  </commentList>
</comments>
</file>

<file path=xl/sharedStrings.xml><?xml version="1.0" encoding="utf-8"?>
<sst xmlns="http://schemas.openxmlformats.org/spreadsheetml/2006/main" count="376" uniqueCount="263">
  <si>
    <t>Menu</t>
  </si>
  <si>
    <t>Entrées</t>
  </si>
  <si>
    <t>Viandes / Poissons</t>
  </si>
  <si>
    <t>Légumes / Féculents</t>
  </si>
  <si>
    <t>Dessert</t>
  </si>
  <si>
    <t>Quantité</t>
  </si>
  <si>
    <t>Total</t>
  </si>
  <si>
    <t>Pain</t>
  </si>
  <si>
    <t>Desserts</t>
  </si>
  <si>
    <t>Part retours d'assiettes</t>
  </si>
  <si>
    <t>sur place</t>
  </si>
  <si>
    <t>g/repas</t>
  </si>
  <si>
    <t>satellite</t>
  </si>
  <si>
    <t>adolescent ou adulte</t>
  </si>
  <si>
    <t>Type de cuisine</t>
  </si>
  <si>
    <t>Type de public</t>
  </si>
  <si>
    <t>enfant de moins de 10 ans</t>
  </si>
  <si>
    <t>Nom de l'établissement</t>
  </si>
  <si>
    <t>Type de viande</t>
  </si>
  <si>
    <t>Bœuf</t>
  </si>
  <si>
    <t>Veau</t>
  </si>
  <si>
    <t>Porc</t>
  </si>
  <si>
    <t>Œufs</t>
  </si>
  <si>
    <t>Poisson</t>
  </si>
  <si>
    <t>Fromages et laitages</t>
  </si>
  <si>
    <t>grammage préparé enfant &lt;10 ans</t>
  </si>
  <si>
    <t>Fruits de mer</t>
  </si>
  <si>
    <t>Ratio coût/qtés gaspillées</t>
  </si>
  <si>
    <t>% coût</t>
  </si>
  <si>
    <t>% qtés</t>
  </si>
  <si>
    <t>NOURRITURE PRODUITE en kg estimée A MASQUER</t>
  </si>
  <si>
    <t>Nombre de repas servis par an</t>
  </si>
  <si>
    <t>repas</t>
  </si>
  <si>
    <t>kg</t>
  </si>
  <si>
    <t>€</t>
  </si>
  <si>
    <t>€/repas</t>
  </si>
  <si>
    <t>kg/CO2/an</t>
  </si>
  <si>
    <t>tonnes</t>
  </si>
  <si>
    <t xml:space="preserve">Nom de l'établissement : </t>
  </si>
  <si>
    <t xml:space="preserve">Nombre de repas servis par an : </t>
  </si>
  <si>
    <t xml:space="preserve">Coût gaspillé (part alimentaire) : </t>
  </si>
  <si>
    <t>NOURRITURE PRODUITE en kg A MASQUER</t>
  </si>
  <si>
    <t>coût global alimentation A MASQUER</t>
  </si>
  <si>
    <t>Entrée</t>
  </si>
  <si>
    <t>Accompagnement</t>
  </si>
  <si>
    <t>Fromages/laitages</t>
  </si>
  <si>
    <t xml:space="preserve">Entrée </t>
  </si>
  <si>
    <t>gCO2e/kg</t>
  </si>
  <si>
    <t>mesures</t>
  </si>
  <si>
    <t xml:space="preserve">Quantités gaspillées par an : </t>
  </si>
  <si>
    <t>Quantités gaspillées nettes en kg</t>
  </si>
  <si>
    <t>cellules à masquer</t>
  </si>
  <si>
    <t>dont retours de distribution</t>
  </si>
  <si>
    <t>dont retours d'assiettes</t>
  </si>
  <si>
    <t>kg de CO2</t>
  </si>
  <si>
    <t>Ecole</t>
  </si>
  <si>
    <t>Collège</t>
  </si>
  <si>
    <t>grammage préparé adulte en satellite</t>
  </si>
  <si>
    <t>grammage préparé adulte sur place</t>
  </si>
  <si>
    <t>Part restes de préparation</t>
  </si>
  <si>
    <t>Mercredi</t>
  </si>
  <si>
    <t>Code postal</t>
  </si>
  <si>
    <t>Hôpital</t>
  </si>
  <si>
    <t>EHPAD</t>
  </si>
  <si>
    <t>Restaurant d'entreprise</t>
  </si>
  <si>
    <t>Satellite</t>
  </si>
  <si>
    <t>Sur place</t>
  </si>
  <si>
    <t>Type d'établissement</t>
  </si>
  <si>
    <t>Lycée et restaurant universitaire</t>
  </si>
  <si>
    <t>NIVEAU 1</t>
  </si>
  <si>
    <t>NIVEAU 2</t>
  </si>
  <si>
    <t>NIVEAU 3</t>
  </si>
  <si>
    <t>DECHETS INEVITABLES</t>
  </si>
  <si>
    <t>RENSEIGNEMENTS</t>
  </si>
  <si>
    <t>DETAILS DU JOUR</t>
  </si>
  <si>
    <t>Début</t>
  </si>
  <si>
    <t>Fin</t>
  </si>
  <si>
    <t>DATE DES PESEES :</t>
  </si>
  <si>
    <t>RESULTATS &amp; CHIFFRES CLES</t>
  </si>
  <si>
    <t>Nombre de repas servi par an A MASQUER</t>
  </si>
  <si>
    <t>%</t>
  </si>
  <si>
    <t>Nombre de pesées par composantes :</t>
  </si>
  <si>
    <t>A MASQUER</t>
  </si>
  <si>
    <t>Type de déchet</t>
  </si>
  <si>
    <r>
      <t xml:space="preserve">
</t>
    </r>
    <r>
      <rPr>
        <b/>
        <sz val="14"/>
        <rFont val="Arial"/>
        <family val="2"/>
      </rPr>
      <t xml:space="preserve">Pesée séparant les déchets </t>
    </r>
    <r>
      <rPr>
        <b/>
        <i/>
        <sz val="14"/>
        <rFont val="Arial"/>
        <family val="2"/>
      </rPr>
      <t>retours assiette</t>
    </r>
    <r>
      <rPr>
        <b/>
        <sz val="14"/>
        <rFont val="Arial"/>
        <family val="2"/>
      </rPr>
      <t xml:space="preserve"> des déchets </t>
    </r>
    <r>
      <rPr>
        <b/>
        <i/>
        <sz val="14"/>
        <rFont val="Arial"/>
        <family val="2"/>
      </rPr>
      <t>préparés non servis</t>
    </r>
  </si>
  <si>
    <r>
      <t xml:space="preserve">Déchets </t>
    </r>
    <r>
      <rPr>
        <i/>
        <sz val="11"/>
        <rFont val="Arial"/>
        <family val="2"/>
      </rPr>
      <t>retours assiette</t>
    </r>
    <r>
      <rPr>
        <sz val="11"/>
        <rFont val="Arial"/>
        <family val="2"/>
      </rPr>
      <t xml:space="preserve"> (en kg)</t>
    </r>
  </si>
  <si>
    <r>
      <t xml:space="preserve">Déchets </t>
    </r>
    <r>
      <rPr>
        <i/>
        <sz val="11"/>
        <rFont val="Arial"/>
        <family val="2"/>
      </rPr>
      <t>préparé non servi</t>
    </r>
    <r>
      <rPr>
        <sz val="11"/>
        <rFont val="Arial"/>
        <family val="2"/>
      </rPr>
      <t xml:space="preserve"> (en kg)</t>
    </r>
  </si>
  <si>
    <r>
      <t xml:space="preserve">
Pesée des déchets R</t>
    </r>
    <r>
      <rPr>
        <b/>
        <i/>
        <sz val="14"/>
        <rFont val="Arial"/>
        <family val="2"/>
      </rPr>
      <t>etours assiette</t>
    </r>
    <r>
      <rPr>
        <b/>
        <sz val="14"/>
        <rFont val="Arial"/>
        <family val="2"/>
      </rPr>
      <t xml:space="preserve"> 
(en kg)</t>
    </r>
  </si>
  <si>
    <r>
      <t xml:space="preserve">
Pesée des déchets </t>
    </r>
    <r>
      <rPr>
        <b/>
        <i/>
        <sz val="14"/>
        <rFont val="Arial"/>
        <family val="2"/>
      </rPr>
      <t>Préparé non servi</t>
    </r>
    <r>
      <rPr>
        <b/>
        <sz val="14"/>
        <rFont val="Arial"/>
        <family val="2"/>
      </rPr>
      <t xml:space="preserve"> 
(en kg)</t>
    </r>
  </si>
  <si>
    <r>
      <rPr>
        <b/>
        <sz val="10"/>
        <rFont val="Arial"/>
        <family val="2"/>
      </rPr>
      <t>ENTREE</t>
    </r>
    <r>
      <rPr>
        <sz val="10"/>
        <rFont val="Arial"/>
        <family val="2"/>
      </rPr>
      <t xml:space="preserve"> : 
à saisir</t>
    </r>
  </si>
  <si>
    <r>
      <rPr>
        <b/>
        <sz val="10"/>
        <rFont val="Arial"/>
        <family val="2"/>
      </rPr>
      <t>ENTREE</t>
    </r>
    <r>
      <rPr>
        <sz val="10"/>
        <rFont val="Arial"/>
        <family val="2"/>
      </rPr>
      <t>: 
à saisir</t>
    </r>
  </si>
  <si>
    <r>
      <rPr>
        <b/>
        <sz val="10"/>
        <rFont val="Arial"/>
        <family val="2"/>
      </rPr>
      <t xml:space="preserve">PLAT: 
</t>
    </r>
    <r>
      <rPr>
        <sz val="10"/>
        <rFont val="Arial"/>
        <family val="2"/>
      </rPr>
      <t>à saisir</t>
    </r>
  </si>
  <si>
    <r>
      <rPr>
        <b/>
        <sz val="10"/>
        <rFont val="Arial"/>
        <family val="2"/>
      </rPr>
      <t>ACCOMPAGNE-MENT</t>
    </r>
    <r>
      <rPr>
        <sz val="10"/>
        <rFont val="Arial"/>
        <family val="2"/>
      </rPr>
      <t xml:space="preserve"> : 
à saisir</t>
    </r>
  </si>
  <si>
    <r>
      <rPr>
        <b/>
        <sz val="10"/>
        <rFont val="Arial"/>
        <family val="2"/>
      </rPr>
      <t xml:space="preserve">FROMAGES ET LAITAGES </t>
    </r>
    <r>
      <rPr>
        <sz val="10"/>
        <rFont val="Arial"/>
        <family val="2"/>
      </rPr>
      <t>: 
à saisir</t>
    </r>
  </si>
  <si>
    <r>
      <rPr>
        <b/>
        <sz val="10"/>
        <rFont val="Arial"/>
        <family val="2"/>
      </rPr>
      <t>DESSERTS</t>
    </r>
    <r>
      <rPr>
        <sz val="10"/>
        <rFont val="Arial"/>
        <family val="2"/>
      </rPr>
      <t xml:space="preserve"> :à saisir</t>
    </r>
  </si>
  <si>
    <r>
      <t xml:space="preserve">dont retours d'assiettes (en kg)
</t>
    </r>
    <r>
      <rPr>
        <i/>
        <sz val="10"/>
        <rFont val="Arial"/>
        <family val="2"/>
      </rPr>
      <t>(pour le niveau 1, ce résultat est estimé selon votre type de cuisine mais ne reflète pas forcément les chiffres réels de votre établissement)</t>
    </r>
  </si>
  <si>
    <r>
      <t xml:space="preserve">dont retours de distribution (en kg)
</t>
    </r>
    <r>
      <rPr>
        <i/>
        <sz val="10"/>
        <rFont val="Arial"/>
        <family val="2"/>
      </rPr>
      <t>(pour le niveau 1, ce résultat est estimé selon votre type de cuisine mais ne reflète pas forcément les chiffres réels de votre établissement)</t>
    </r>
  </si>
  <si>
    <r>
      <t xml:space="preserve">FACULTATIF : Nourriture produite en kg
</t>
    </r>
    <r>
      <rPr>
        <i/>
        <sz val="11"/>
        <rFont val="Arial"/>
        <family val="2"/>
      </rPr>
      <t>Renforce la précision du calcul de % de gaspillage sur la quantité préparée</t>
    </r>
  </si>
  <si>
    <t>Gaspillage en €/repas</t>
  </si>
  <si>
    <t>Gaspillage en €/convive</t>
  </si>
  <si>
    <r>
      <t xml:space="preserve">GES en kg CO2/repas
</t>
    </r>
    <r>
      <rPr>
        <i/>
        <sz val="11"/>
        <rFont val="Arial"/>
        <family val="2"/>
      </rPr>
      <t>Calculé uniquement si niveau 3 renseigné</t>
    </r>
  </si>
  <si>
    <r>
      <t xml:space="preserve">GES en  kg CO2/convive
</t>
    </r>
    <r>
      <rPr>
        <i/>
        <sz val="11"/>
        <rFont val="Arial"/>
        <family val="2"/>
      </rPr>
      <t>Calculé uniquement si niveau 3 renseigné</t>
    </r>
  </si>
  <si>
    <t>Gaspillage en g/convive/repas</t>
  </si>
  <si>
    <r>
      <rPr>
        <b/>
        <sz val="11"/>
        <rFont val="Arial"/>
        <family val="2"/>
      </rPr>
      <t>% Gaspillé/Préparé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(si le poids de nourriture préparée n'est pas renseigné en E18, il s'agit d'un estimation basée sur le type de public du restaurant)</t>
    </r>
  </si>
  <si>
    <t>Gaspillage total en kg/repas</t>
  </si>
  <si>
    <r>
      <t xml:space="preserve">Coût économique du gaspillage
</t>
    </r>
    <r>
      <rPr>
        <sz val="11"/>
        <rFont val="Arial"/>
        <family val="2"/>
      </rPr>
      <t>(en €)</t>
    </r>
  </si>
  <si>
    <r>
      <rPr>
        <b/>
        <sz val="10"/>
        <rFont val="Arial"/>
        <family val="2"/>
      </rPr>
      <t>DESSERTS :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épluchures
(ananas, bananes, oranges)</t>
    </r>
  </si>
  <si>
    <r>
      <rPr>
        <b/>
        <sz val="10"/>
        <rFont val="Arial"/>
        <family val="2"/>
      </rPr>
      <t>DESSERTS :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épluchures (poire, pomme, kiwi, clémentines)</t>
    </r>
  </si>
  <si>
    <r>
      <rPr>
        <b/>
        <sz val="10"/>
        <rFont val="Arial"/>
        <family val="2"/>
      </rPr>
      <t>DESSERTS</t>
    </r>
    <r>
      <rPr>
        <sz val="10"/>
        <rFont val="Arial"/>
        <family val="2"/>
      </rPr>
      <t xml:space="preserve"> : </t>
    </r>
    <r>
      <rPr>
        <sz val="9"/>
        <rFont val="Arial"/>
        <family val="2"/>
      </rPr>
      <t>peaux pomelos</t>
    </r>
  </si>
  <si>
    <t>Serviettes</t>
  </si>
  <si>
    <r>
      <rPr>
        <b/>
        <sz val="10"/>
        <rFont val="Arial"/>
        <family val="2"/>
      </rPr>
      <t xml:space="preserve">FROMAGES ET LAITAGES </t>
    </r>
    <r>
      <rPr>
        <sz val="10"/>
        <rFont val="Arial"/>
        <family val="2"/>
      </rPr>
      <t xml:space="preserve">: 
</t>
    </r>
    <r>
      <rPr>
        <sz val="9"/>
        <rFont val="Arial"/>
        <family val="2"/>
      </rPr>
      <t>pots de yaourt</t>
    </r>
  </si>
  <si>
    <r>
      <rPr>
        <b/>
        <sz val="10"/>
        <rFont val="Arial"/>
        <family val="2"/>
      </rPr>
      <t>FROMAGES ET LAITAGES :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Pots Faisselles + égouttoirs</t>
    </r>
  </si>
  <si>
    <r>
      <rPr>
        <b/>
        <sz val="10"/>
        <rFont val="Arial"/>
        <family val="2"/>
      </rPr>
      <t xml:space="preserve">FROMAGES ET LAITAGES : 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emballages fromage</t>
    </r>
  </si>
  <si>
    <r>
      <rPr>
        <b/>
        <sz val="10"/>
        <rFont val="Arial"/>
        <family val="2"/>
      </rPr>
      <t xml:space="preserve">PLAT: 
</t>
    </r>
    <r>
      <rPr>
        <sz val="9"/>
        <rFont val="Arial"/>
        <family val="2"/>
      </rPr>
      <t>crustacés, coquillages (portion de 100 g)</t>
    </r>
  </si>
  <si>
    <r>
      <rPr>
        <b/>
        <sz val="10"/>
        <rFont val="Arial"/>
        <family val="2"/>
      </rPr>
      <t>PLAT</t>
    </r>
    <r>
      <rPr>
        <sz val="10"/>
        <rFont val="Arial"/>
        <family val="2"/>
      </rPr>
      <t xml:space="preserve">  : 
</t>
    </r>
    <r>
      <rPr>
        <sz val="9"/>
        <rFont val="Arial"/>
        <family val="2"/>
      </rPr>
      <t>os côte de porc, côtelettes agneau</t>
    </r>
  </si>
  <si>
    <r>
      <rPr>
        <b/>
        <sz val="10"/>
        <rFont val="Arial"/>
        <family val="2"/>
      </rPr>
      <t>PLAT</t>
    </r>
    <r>
      <rPr>
        <sz val="10"/>
        <rFont val="Arial"/>
        <family val="2"/>
      </rPr>
      <t xml:space="preserve"> : 
</t>
    </r>
    <r>
      <rPr>
        <sz val="9"/>
        <rFont val="Arial"/>
        <family val="2"/>
      </rPr>
      <t xml:space="preserve"> os pintade, poulet</t>
    </r>
  </si>
  <si>
    <t>Nombre de repas servis</t>
  </si>
  <si>
    <t>Viande/Poisson</t>
  </si>
  <si>
    <t>Emissions par poids ingéré</t>
  </si>
  <si>
    <t>Source</t>
  </si>
  <si>
    <t>Volaille (poulet, dinde)</t>
  </si>
  <si>
    <t>Lapin</t>
  </si>
  <si>
    <t>Lardons</t>
  </si>
  <si>
    <t>Canard</t>
  </si>
  <si>
    <t>Agneau, Chèvre</t>
  </si>
  <si>
    <t>Fromage &amp; Yaourt</t>
  </si>
  <si>
    <r>
      <rPr>
        <b/>
        <sz val="11"/>
        <color rgb="FF003300"/>
        <rFont val="Arial"/>
        <family val="2"/>
      </rPr>
      <t>SOUS-TOTAL</t>
    </r>
    <r>
      <rPr>
        <sz val="11"/>
        <color rgb="FF003300"/>
        <rFont val="Arial"/>
        <family val="2"/>
      </rPr>
      <t xml:space="preserve"> </t>
    </r>
    <r>
      <rPr>
        <i/>
        <sz val="11"/>
        <color rgb="FF003300"/>
        <rFont val="Arial"/>
        <family val="2"/>
      </rPr>
      <t>retours d'assiettes</t>
    </r>
  </si>
  <si>
    <r>
      <rPr>
        <b/>
        <sz val="11"/>
        <color rgb="FF003300"/>
        <rFont val="Arial"/>
        <family val="2"/>
      </rPr>
      <t>SOUS-TOTAL</t>
    </r>
    <r>
      <rPr>
        <sz val="11"/>
        <color rgb="FF003300"/>
        <rFont val="Arial"/>
        <family val="2"/>
      </rPr>
      <t xml:space="preserve"> </t>
    </r>
    <r>
      <rPr>
        <i/>
        <sz val="11"/>
        <color rgb="FF003300"/>
        <rFont val="Arial"/>
        <family val="2"/>
      </rPr>
      <t>préparé non servi</t>
    </r>
  </si>
  <si>
    <t>TOTAL NIVEAU 2</t>
  </si>
  <si>
    <t>TOTAL NIVEAU 3</t>
  </si>
  <si>
    <r>
      <rPr>
        <b/>
        <sz val="10"/>
        <color rgb="FFFF0000"/>
        <rFont val="Arial"/>
        <family val="2"/>
      </rPr>
      <t>TOTAL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DECHETS INEVITABLES</t>
    </r>
  </si>
  <si>
    <t>Répartition du gaspillage en poids</t>
  </si>
  <si>
    <t>source</t>
  </si>
  <si>
    <t>1000 écoles &amp; collèges</t>
  </si>
  <si>
    <t>Moyenne</t>
  </si>
  <si>
    <t>Etude Rhônes-Alpes</t>
  </si>
  <si>
    <r>
      <t xml:space="preserve">FACULTATIF : Coût plateau réel par repas en € (Niveau 3)
</t>
    </r>
    <r>
      <rPr>
        <i/>
        <sz val="11"/>
        <rFont val="Arial"/>
        <family val="2"/>
      </rPr>
      <t>Renforce la précision du calcul du coût du gaspillage</t>
    </r>
  </si>
  <si>
    <t>Base carbone ADEME 2018</t>
  </si>
  <si>
    <t>Nombre moyen de convive par repas :</t>
  </si>
  <si>
    <t>convives</t>
  </si>
  <si>
    <t>Nombre de mesures :</t>
  </si>
  <si>
    <t>Nombre total de repas pendant les pesées :</t>
  </si>
  <si>
    <t xml:space="preserve">Coût des denrées achetées sur la période de mesure : </t>
  </si>
  <si>
    <t xml:space="preserve">Coût moyen du repas (part alimentaire) : </t>
  </si>
  <si>
    <t>kg CO2/repas</t>
  </si>
  <si>
    <t>Pesée unique des déchets + pain</t>
  </si>
  <si>
    <t xml:space="preserve">TOTAL NIVEAU 1 </t>
  </si>
  <si>
    <t>Déchets alimentaires
(retours d'assiette + préparé non servi)
(en kg)</t>
  </si>
  <si>
    <t>Pain jeté (restes d'assiette + préparation)
(en kg)</t>
  </si>
  <si>
    <t>Pain jeté (en kg)</t>
  </si>
  <si>
    <t>somme retours assiette</t>
  </si>
  <si>
    <t>somme retours distribution</t>
  </si>
  <si>
    <t>Ratio moyen coût € gaspillage (étude ADEME Rhone Alpes 2016)</t>
  </si>
  <si>
    <t>€/100gr</t>
  </si>
  <si>
    <t>Ratio coût/quantité gaspillée (étude ADEME Rhone Alpes 2016)</t>
  </si>
  <si>
    <r>
      <t xml:space="preserve">Impact environnemental du gaspillage 
</t>
    </r>
    <r>
      <rPr>
        <sz val="11"/>
        <rFont val="Arial"/>
        <family val="2"/>
      </rPr>
      <t>(seulement pour le niveau 3, en kg CO2)</t>
    </r>
  </si>
  <si>
    <t>Poids unitaire (en kg)</t>
  </si>
  <si>
    <r>
      <rPr>
        <b/>
        <sz val="14"/>
        <rFont val="Arial"/>
        <family val="2"/>
      </rPr>
      <t xml:space="preserve">A  REMPLIR SI LES PESEES REALISEES CONTIENNENT DES DECHETS INEVITABLES
</t>
    </r>
    <r>
      <rPr>
        <b/>
        <sz val="11"/>
        <rFont val="Arial"/>
        <family val="2"/>
      </rPr>
      <t>(os, épluchures, serviettes…)</t>
    </r>
    <r>
      <rPr>
        <b/>
        <sz val="10"/>
        <rFont val="Arial"/>
        <family val="2"/>
      </rPr>
      <t xml:space="preserve">
</t>
    </r>
    <r>
      <rPr>
        <b/>
        <sz val="14"/>
        <rFont val="Arial"/>
        <family val="2"/>
      </rPr>
      <t>Renseigner le nombre de portions préparées SEULEMENT pour tout plat contenant des déchets inévitables</t>
    </r>
  </si>
  <si>
    <t>chiffres à retravailler, tirés de l'ancienne version du tableur réalisé par Verdicité dans le cadre de l'opération Coût complet ADEME (2016)</t>
  </si>
  <si>
    <t>Quantités d'aliments gaspillés sur la période de mesure</t>
  </si>
  <si>
    <t>Gaspillage moyen par repas sur la période de mesure</t>
  </si>
  <si>
    <t>Quantité d'aliments préparés sur la période de mesure</t>
  </si>
  <si>
    <t>Rapport entre les quantités gaspillées/les quantités préparées</t>
  </si>
  <si>
    <t>FACULTATIF : Coût moyen annuel des aliments en €/kg 
                                               (Niveau 2)</t>
  </si>
  <si>
    <t>Nombre de pesées de pain :</t>
  </si>
  <si>
    <r>
      <t xml:space="preserve">Protéines animales majoritairement préparées
</t>
    </r>
    <r>
      <rPr>
        <i/>
        <sz val="9"/>
        <rFont val="Arial"/>
        <family val="2"/>
      </rPr>
      <t>(pour calcul impact CO2)</t>
    </r>
  </si>
  <si>
    <r>
      <t>FACULTATIF : Deuxième type de protéines animales préparées</t>
    </r>
    <r>
      <rPr>
        <i/>
        <sz val="9"/>
        <rFont val="Arial"/>
        <family val="2"/>
      </rPr>
      <t xml:space="preserve"> (pour calcul impact CO2)</t>
    </r>
  </si>
  <si>
    <t>Gaspillage alimentaire minimum sur la période de mesure</t>
  </si>
  <si>
    <t>Gaspillage alimentaire maximum sur la période de mesure</t>
  </si>
  <si>
    <t>SYNTHESE DES MESURES DU GASPILLAGE ALIMENTAIRE</t>
  </si>
  <si>
    <t xml:space="preserve">Emissions de GES issues du GA par repas : </t>
  </si>
  <si>
    <t>Analyse du gaspillage alimentaire par composante (si renseigné)</t>
  </si>
  <si>
    <t>Coût du gaspillage alimentaire</t>
  </si>
  <si>
    <t>Evaluation des émissions de gas à effet de serre (GES) du gaspillage alimentaire</t>
  </si>
  <si>
    <t>EXTRAPOLATION A L'ANNEE DU GASPILLAGE ALIMENTAIRE</t>
  </si>
  <si>
    <t xml:space="preserve">Coût direct (part alimentaire) du GA par an : </t>
  </si>
  <si>
    <t xml:space="preserve">Emissions de GES induites par le gaspillage alimentaire par an : </t>
  </si>
  <si>
    <t>Quantités du gaspillage</t>
  </si>
  <si>
    <t xml:space="preserve">Total émissions de GES issues du GA sur la période de mesure : </t>
  </si>
  <si>
    <t>Jean Moulin</t>
  </si>
  <si>
    <t>Jambon</t>
  </si>
  <si>
    <t>Pomme</t>
  </si>
  <si>
    <t>Yaourt nature sucré</t>
  </si>
  <si>
    <t>Boulgour</t>
  </si>
  <si>
    <t xml:space="preserve">Louis Coque </t>
  </si>
  <si>
    <t>Fruit</t>
  </si>
  <si>
    <t>Salade de lentilles Féta carotte rapé</t>
  </si>
  <si>
    <t>Camembert</t>
  </si>
  <si>
    <t>Purée de fruit</t>
  </si>
  <si>
    <t>Bouride de poisson</t>
  </si>
  <si>
    <t>Pomme de terre</t>
  </si>
  <si>
    <t>louis Coque ou Tartare</t>
  </si>
  <si>
    <t>Bœuf Haché</t>
  </si>
  <si>
    <t>Pate</t>
  </si>
  <si>
    <t>Poire</t>
  </si>
  <si>
    <t>Boulette de lentilles</t>
  </si>
  <si>
    <t>Poëlée de ratatouille et Boulgour</t>
  </si>
  <si>
    <t xml:space="preserve">Endive ,Bleu,Crouton </t>
  </si>
  <si>
    <t>Duo de tapenade toast</t>
  </si>
  <si>
    <t>Sauté de veau</t>
  </si>
  <si>
    <t>Sardines à l'huile sur salade</t>
  </si>
  <si>
    <t>Rapé + Yaourt sucré</t>
  </si>
  <si>
    <t>Blanquette de volaille à la crème</t>
  </si>
  <si>
    <t>Riz +champignons</t>
  </si>
  <si>
    <t>Petits pois carottes cuisinés</t>
  </si>
  <si>
    <t>St moret</t>
  </si>
  <si>
    <t>Filet de poisson pané</t>
  </si>
  <si>
    <t>Légumes au herebe,panais,potiron,pomme de terre</t>
  </si>
  <si>
    <t>Entremets aux fruit rouges,Clémentine</t>
  </si>
  <si>
    <t>Coquillettes</t>
  </si>
  <si>
    <t>Agneau</t>
  </si>
  <si>
    <t>Edam</t>
  </si>
  <si>
    <t>Petit Pois</t>
  </si>
  <si>
    <t>Quenelles de brochet</t>
  </si>
  <si>
    <t xml:space="preserve">Riz basmati et sauce curry coco courge petits légumes </t>
  </si>
  <si>
    <t>Haricots Verts en salade</t>
  </si>
  <si>
    <t xml:space="preserve">Tartare aux noix + Rapé </t>
  </si>
  <si>
    <t>Bleu</t>
  </si>
  <si>
    <t>Gâteau roulé au noisette</t>
  </si>
  <si>
    <t>Lundi 9/12</t>
  </si>
  <si>
    <t>Mardi 10/12</t>
  </si>
  <si>
    <t>Mercredi 11/12</t>
  </si>
  <si>
    <t>Jeudi 12/12</t>
  </si>
  <si>
    <t>Vendredi 13/12</t>
  </si>
  <si>
    <t>Lundi 16/12</t>
  </si>
  <si>
    <t>Mardi 17/12</t>
  </si>
  <si>
    <t>Mercredi 18/12</t>
  </si>
  <si>
    <t>Jeudi 19/12 MPG</t>
  </si>
  <si>
    <t>Vendredi 20/12</t>
  </si>
  <si>
    <t>Lundi 06/01</t>
  </si>
  <si>
    <t>Haricots verts en salade</t>
  </si>
  <si>
    <t>Bœuf haché en sauce</t>
  </si>
  <si>
    <t>Vache qui rit
ou Cantadou</t>
  </si>
  <si>
    <t>Pommes</t>
  </si>
  <si>
    <t>Mardi 07/01</t>
  </si>
  <si>
    <t>Endives au bleu ou 
Betteraves feta mais</t>
  </si>
  <si>
    <t>Sauté de bœuf à la chinoise
soja lait de coco</t>
  </si>
  <si>
    <t>Riz</t>
  </si>
  <si>
    <t>Poires</t>
  </si>
  <si>
    <t>Jeudi 09/01</t>
  </si>
  <si>
    <t>Salade de blé , pois chiches , carottes oignons amande</t>
  </si>
  <si>
    <t>Ratatouille semoule</t>
  </si>
  <si>
    <t>Emmental</t>
  </si>
  <si>
    <t>Compote</t>
  </si>
  <si>
    <t>Vendredi 10/01</t>
  </si>
  <si>
    <t>Filet de poisson meuniere</t>
  </si>
  <si>
    <t>Duo de purée</t>
  </si>
  <si>
    <t>Petit suisse</t>
  </si>
  <si>
    <t>Eclair au chocolat</t>
  </si>
  <si>
    <t>Lundi 13/01</t>
  </si>
  <si>
    <t>Pommes rissolées</t>
  </si>
  <si>
    <t>Cuisse de poulet aux herbes</t>
  </si>
  <si>
    <t>Mardi 14/01</t>
  </si>
  <si>
    <t>Salade verte mais</t>
  </si>
  <si>
    <t>Tajine aux legumes carotte pois chiches navets poivrons boulgour</t>
  </si>
  <si>
    <t>Yaourt nature sucrée</t>
  </si>
  <si>
    <t>Jeudi 16/01</t>
  </si>
  <si>
    <t>Fromage fondu</t>
  </si>
  <si>
    <t>Vendredi 17/01</t>
  </si>
  <si>
    <t>Macédoine de légumes ou
 salade de lentilles</t>
  </si>
  <si>
    <t>Pates au basilic</t>
  </si>
  <si>
    <t>Sauté de veau aux artichauts</t>
  </si>
  <si>
    <t>Fromage blanc nature et sucre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</si>
</sst>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/mm/yy;@"/>
    <numFmt numFmtId="165" formatCode="#,##0.00\ &quot;€&quot;"/>
    <numFmt numFmtId="166" formatCode="_-* #,##0\ _€_-;\-* #,##0\ _€_-;_-* &quot;-&quot;??\ _€_-;_-@_-"/>
  </numFmts>
  <fonts count="5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4"/>
      <color rgb="FFF8F8F8"/>
      <name val="Arial"/>
      <family val="2"/>
    </font>
    <font>
      <sz val="11"/>
      <name val="Arial"/>
      <family val="2"/>
    </font>
    <font>
      <sz val="10"/>
      <name val="Calibri Light"/>
      <family val="2"/>
    </font>
    <font>
      <i/>
      <sz val="11"/>
      <name val="Arial"/>
      <family val="2"/>
    </font>
    <font>
      <sz val="10"/>
      <color indexed="10"/>
      <name val="Calibri Light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color rgb="FFFF0000"/>
      <name val="Arial"/>
      <family val="2"/>
    </font>
    <font>
      <sz val="11"/>
      <color rgb="FF003300"/>
      <name val="Arial"/>
      <family val="2"/>
    </font>
    <font>
      <i/>
      <sz val="11"/>
      <color rgb="FF00330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26"/>
      <name val="Arial"/>
      <family val="2"/>
    </font>
    <font>
      <b/>
      <sz val="10"/>
      <color rgb="FF003300"/>
      <name val="Arial"/>
      <family val="2"/>
    </font>
    <font>
      <sz val="10"/>
      <color rgb="FF003300"/>
      <name val="Arial"/>
      <family val="2"/>
    </font>
    <font>
      <b/>
      <sz val="11"/>
      <color rgb="FF003300"/>
      <name val="Arial"/>
      <family val="2"/>
    </font>
    <font>
      <b/>
      <sz val="22"/>
      <name val="Calibri"/>
      <family val="2"/>
      <scheme val="minor"/>
    </font>
    <font>
      <b/>
      <sz val="14"/>
      <color rgb="FFF8F8F8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67E1A"/>
        <bgColor indexed="64"/>
      </patternFill>
    </fill>
    <fill>
      <patternFill patternType="solid">
        <fgColor rgb="FFD6D9C5"/>
        <bgColor indexed="64"/>
      </patternFill>
    </fill>
    <fill>
      <patternFill patternType="solid">
        <fgColor rgb="FFFAD998"/>
        <bgColor indexed="64"/>
      </patternFill>
    </fill>
    <fill>
      <patternFill patternType="solid">
        <fgColor rgb="FFC6D8A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FC4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9DE9E"/>
        <bgColor indexed="64"/>
      </patternFill>
    </fill>
    <fill>
      <patternFill patternType="solid">
        <fgColor rgb="FFF5E49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7573"/>
        <bgColor indexed="64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hair">
        <color theme="0"/>
      </right>
      <top/>
      <bottom style="thin">
        <color theme="0"/>
      </bottom>
      <diagonal/>
    </border>
    <border>
      <left style="hair">
        <color theme="0"/>
      </left>
      <right style="hair">
        <color theme="0"/>
      </right>
      <top/>
      <bottom style="thin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ck">
        <color theme="0"/>
      </top>
      <bottom/>
      <diagonal/>
    </border>
    <border>
      <left style="hair">
        <color theme="0"/>
      </left>
      <right style="hair">
        <color theme="0"/>
      </right>
      <top style="thick">
        <color theme="0"/>
      </top>
      <bottom/>
      <diagonal/>
    </border>
    <border>
      <left style="hair">
        <color theme="0"/>
      </left>
      <right style="thick">
        <color theme="0"/>
      </right>
      <top style="thick">
        <color theme="0"/>
      </top>
      <bottom/>
      <diagonal/>
    </border>
    <border>
      <left style="hair">
        <color theme="0"/>
      </left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ck">
        <color theme="0"/>
      </top>
      <bottom/>
      <diagonal/>
    </border>
    <border>
      <left/>
      <right style="hair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theme="0"/>
      </left>
      <right style="thin">
        <color theme="0"/>
      </right>
      <top style="thick">
        <color theme="0"/>
      </top>
      <bottom/>
      <diagonal/>
    </border>
    <border>
      <left style="hair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C8814"/>
      </left>
      <right style="thin">
        <color theme="0"/>
      </right>
      <top style="thick">
        <color rgb="FFFC881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rgb="FFFC8814"/>
      </top>
      <bottom/>
      <diagonal/>
    </border>
    <border>
      <left style="thin">
        <color theme="0"/>
      </left>
      <right style="thin">
        <color theme="0"/>
      </right>
      <top style="thick">
        <color rgb="FFFC8814"/>
      </top>
      <bottom style="thin">
        <color theme="0"/>
      </bottom>
      <diagonal/>
    </border>
    <border>
      <left style="thin">
        <color theme="0"/>
      </left>
      <right style="thick">
        <color rgb="FFFC8814"/>
      </right>
      <top style="thick">
        <color rgb="FFFC8814"/>
      </top>
      <bottom style="thin">
        <color theme="0"/>
      </bottom>
      <diagonal/>
    </border>
    <border>
      <left style="thick">
        <color rgb="FFFC881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rgb="FFFC8814"/>
      </right>
      <top style="thin">
        <color theme="0"/>
      </top>
      <bottom style="thin">
        <color theme="0"/>
      </bottom>
      <diagonal/>
    </border>
    <border>
      <left style="thick">
        <color rgb="FFFC8814"/>
      </left>
      <right style="thin">
        <color theme="0"/>
      </right>
      <top style="thin">
        <color theme="0"/>
      </top>
      <bottom style="thick">
        <color rgb="FFFC8814"/>
      </bottom>
      <diagonal/>
    </border>
    <border>
      <left style="thin">
        <color theme="0"/>
      </left>
      <right style="thin">
        <color theme="0"/>
      </right>
      <top/>
      <bottom style="thick">
        <color rgb="FFFC881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FC8814"/>
      </bottom>
      <diagonal/>
    </border>
    <border>
      <left style="thin">
        <color theme="0"/>
      </left>
      <right style="thick">
        <color rgb="FFFC8814"/>
      </right>
      <top style="thin">
        <color theme="0"/>
      </top>
      <bottom style="thick">
        <color rgb="FFFC8814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ck">
        <color rgb="FFAB882F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ck">
        <color rgb="FFAB882F"/>
      </top>
      <bottom/>
      <diagonal/>
    </border>
    <border>
      <left style="thin">
        <color theme="0"/>
      </left>
      <right style="thin">
        <color theme="0"/>
      </right>
      <top style="thick">
        <color rgb="FFAB882F"/>
      </top>
      <bottom/>
      <diagonal/>
    </border>
    <border>
      <left style="thin">
        <color theme="0"/>
      </left>
      <right/>
      <top style="thick">
        <color rgb="FFAB882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rgb="FFE27100"/>
      </bottom>
      <diagonal/>
    </border>
    <border>
      <left/>
      <right style="thin">
        <color theme="0"/>
      </right>
      <top style="thin">
        <color theme="0"/>
      </top>
      <bottom style="thick">
        <color rgb="FFE27100"/>
      </bottom>
      <diagonal/>
    </border>
    <border>
      <left/>
      <right style="thick">
        <color rgb="FFE27100"/>
      </right>
      <top style="thin">
        <color theme="0"/>
      </top>
      <bottom style="thin">
        <color theme="0"/>
      </bottom>
      <diagonal/>
    </border>
    <border>
      <left style="thick">
        <color rgb="FFE27100"/>
      </left>
      <right style="thin">
        <color theme="0"/>
      </right>
      <top style="thick">
        <color rgb="FFE27100"/>
      </top>
      <bottom/>
      <diagonal/>
    </border>
    <border>
      <left style="thick">
        <color rgb="FFE27100"/>
      </left>
      <right style="thin">
        <color theme="0"/>
      </right>
      <top/>
      <bottom/>
      <diagonal/>
    </border>
    <border>
      <left style="thick">
        <color rgb="FFE27100"/>
      </left>
      <right style="thin">
        <color theme="0"/>
      </right>
      <top/>
      <bottom style="thick">
        <color rgb="FFE27100"/>
      </bottom>
      <diagonal/>
    </border>
    <border>
      <left style="thin">
        <color theme="0"/>
      </left>
      <right style="thin">
        <color theme="0"/>
      </right>
      <top style="thick">
        <color rgb="FFE27100"/>
      </top>
      <bottom/>
      <diagonal/>
    </border>
    <border>
      <left style="thin">
        <color theme="0"/>
      </left>
      <right style="thin">
        <color theme="0"/>
      </right>
      <top/>
      <bottom style="thick">
        <color rgb="FFE271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rgb="FF5E3D02"/>
      </left>
      <right style="hair">
        <color rgb="FF5E3D02"/>
      </right>
      <top style="hair">
        <color rgb="FF5E3D02"/>
      </top>
      <bottom style="hair">
        <color rgb="FF5E3D02"/>
      </bottom>
      <diagonal/>
    </border>
    <border>
      <left style="hair">
        <color rgb="FF5E3D02"/>
      </left>
      <right/>
      <top/>
      <bottom/>
      <diagonal/>
    </border>
    <border>
      <left/>
      <right style="hair">
        <color rgb="FF5E3D02"/>
      </right>
      <top/>
      <bottom/>
      <diagonal/>
    </border>
    <border>
      <left style="hair">
        <color rgb="FF5E3D02"/>
      </left>
      <right/>
      <top/>
      <bottom style="hair">
        <color rgb="FF5E3D02"/>
      </bottom>
      <diagonal/>
    </border>
    <border>
      <left/>
      <right/>
      <top/>
      <bottom style="hair">
        <color rgb="FF5E3D02"/>
      </bottom>
      <diagonal/>
    </border>
    <border>
      <left/>
      <right style="hair">
        <color rgb="FF5E3D02"/>
      </right>
      <top/>
      <bottom style="hair">
        <color rgb="FF5E3D02"/>
      </bottom>
      <diagonal/>
    </border>
    <border>
      <left style="hair">
        <color rgb="FF5E3D02"/>
      </left>
      <right/>
      <top style="hair">
        <color rgb="FF5E3D02"/>
      </top>
      <bottom style="hair">
        <color rgb="FF5E3D02"/>
      </bottom>
      <diagonal/>
    </border>
    <border>
      <left/>
      <right/>
      <top style="hair">
        <color rgb="FF5E3D02"/>
      </top>
      <bottom style="hair">
        <color rgb="FF5E3D02"/>
      </bottom>
      <diagonal/>
    </border>
    <border>
      <left/>
      <right style="hair">
        <color rgb="FF5E3D02"/>
      </right>
      <top style="hair">
        <color rgb="FF5E3D02"/>
      </top>
      <bottom style="hair">
        <color rgb="FF5E3D02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A25100"/>
      </left>
      <right style="thin">
        <color theme="0"/>
      </right>
      <top style="thick">
        <color rgb="FFA25100"/>
      </top>
      <bottom/>
      <diagonal/>
    </border>
    <border>
      <left/>
      <right style="thin">
        <color theme="0"/>
      </right>
      <top style="thick">
        <color rgb="FFA25100"/>
      </top>
      <bottom/>
      <diagonal/>
    </border>
    <border>
      <left style="thin">
        <color theme="0"/>
      </left>
      <right style="thin">
        <color theme="0"/>
      </right>
      <top style="thick">
        <color rgb="FFA251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rgb="FFA25100"/>
      </top>
      <bottom/>
      <diagonal/>
    </border>
    <border>
      <left style="thin">
        <color theme="0"/>
      </left>
      <right style="thick">
        <color rgb="FFA25100"/>
      </right>
      <top style="thick">
        <color rgb="FFA25100"/>
      </top>
      <bottom/>
      <diagonal/>
    </border>
    <border>
      <left style="thick">
        <color rgb="FFA25100"/>
      </left>
      <right style="thin">
        <color theme="0"/>
      </right>
      <top/>
      <bottom/>
      <diagonal/>
    </border>
    <border>
      <left style="thin">
        <color theme="0"/>
      </left>
      <right style="thick">
        <color rgb="FFA25100"/>
      </right>
      <top style="thin">
        <color theme="0"/>
      </top>
      <bottom style="thin">
        <color theme="0"/>
      </bottom>
      <diagonal/>
    </border>
    <border>
      <left style="thick">
        <color rgb="FFA25100"/>
      </left>
      <right style="thin">
        <color theme="0"/>
      </right>
      <top/>
      <bottom style="thick">
        <color rgb="FFA25100"/>
      </bottom>
      <diagonal/>
    </border>
    <border>
      <left/>
      <right style="thin">
        <color theme="0"/>
      </right>
      <top/>
      <bottom style="thick">
        <color rgb="FFA25100"/>
      </bottom>
      <diagonal/>
    </border>
    <border>
      <left style="thin">
        <color theme="0"/>
      </left>
      <right/>
      <top style="thin">
        <color theme="0"/>
      </top>
      <bottom style="thick">
        <color rgb="FFA25100"/>
      </bottom>
      <diagonal/>
    </border>
    <border>
      <left/>
      <right style="thin">
        <color theme="0"/>
      </right>
      <top style="thin">
        <color theme="0"/>
      </top>
      <bottom style="thick">
        <color rgb="FFA25100"/>
      </bottom>
      <diagonal/>
    </border>
    <border>
      <left style="thin">
        <color theme="0"/>
      </left>
      <right/>
      <top/>
      <bottom style="thick">
        <color rgb="FFA25100"/>
      </bottom>
      <diagonal/>
    </border>
    <border>
      <left/>
      <right style="thick">
        <color rgb="FFA25100"/>
      </right>
      <top/>
      <bottom style="thick">
        <color rgb="FFA25100"/>
      </bottom>
      <diagonal/>
    </border>
    <border>
      <left style="thin">
        <color theme="0"/>
      </left>
      <right/>
      <top style="thick">
        <color rgb="FFE27100"/>
      </top>
      <bottom/>
      <diagonal/>
    </border>
    <border>
      <left/>
      <right style="thin">
        <color theme="0"/>
      </right>
      <top style="thick">
        <color rgb="FFE27100"/>
      </top>
      <bottom/>
      <diagonal/>
    </border>
    <border>
      <left/>
      <right style="thick">
        <color rgb="FFE27100"/>
      </right>
      <top style="thick">
        <color rgb="FFE271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DE7722"/>
      </right>
      <top style="thin">
        <color theme="0"/>
      </top>
      <bottom style="thick">
        <color rgb="FFE27100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2" fillId="21" borderId="3" applyNumberFormat="0" applyFon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22" borderId="0" applyNumberFormat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</cellStyleXfs>
  <cellXfs count="393">
    <xf numFmtId="0" fontId="0" fillId="0" borderId="0" xfId="0"/>
    <xf numFmtId="0" fontId="19" fillId="0" borderId="0" xfId="0" applyFont="1"/>
    <xf numFmtId="9" fontId="0" fillId="0" borderId="0" xfId="0" applyNumberFormat="1"/>
    <xf numFmtId="9" fontId="0" fillId="0" borderId="0" xfId="35" applyFont="1"/>
    <xf numFmtId="0" fontId="21" fillId="0" borderId="0" xfId="0" applyFont="1"/>
    <xf numFmtId="0" fontId="21" fillId="0" borderId="0" xfId="0" applyFont="1" applyBorder="1"/>
    <xf numFmtId="9" fontId="21" fillId="0" borderId="0" xfId="35" applyFont="1" applyBorder="1" applyAlignment="1"/>
    <xf numFmtId="0" fontId="0" fillId="0" borderId="0" xfId="0" applyBorder="1"/>
    <xf numFmtId="0" fontId="0" fillId="0" borderId="0" xfId="0" applyProtection="1">
      <protection locked="0"/>
    </xf>
    <xf numFmtId="0" fontId="22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2" fontId="21" fillId="0" borderId="0" xfId="35" applyNumberFormat="1" applyFont="1" applyBorder="1" applyAlignment="1">
      <alignment horizontal="center"/>
    </xf>
    <xf numFmtId="0" fontId="0" fillId="0" borderId="0" xfId="0" applyFill="1" applyBorder="1"/>
    <xf numFmtId="0" fontId="1" fillId="27" borderId="20" xfId="34" applyFont="1" applyFill="1" applyBorder="1" applyAlignment="1" applyProtection="1">
      <alignment horizontal="center" vertical="center" wrapText="1"/>
      <protection locked="0"/>
    </xf>
    <xf numFmtId="0" fontId="1" fillId="27" borderId="22" xfId="34" applyFont="1" applyFill="1" applyBorder="1" applyAlignment="1" applyProtection="1">
      <alignment horizontal="center" vertical="center"/>
      <protection locked="0"/>
    </xf>
    <xf numFmtId="0" fontId="1" fillId="27" borderId="22" xfId="34" applyFont="1" applyFill="1" applyBorder="1" applyAlignment="1" applyProtection="1">
      <alignment horizontal="center" vertical="center" wrapText="1"/>
      <protection locked="0"/>
    </xf>
    <xf numFmtId="0" fontId="1" fillId="27" borderId="20" xfId="34" applyFont="1" applyFill="1" applyBorder="1" applyAlignment="1" applyProtection="1">
      <alignment horizontal="center" vertical="center"/>
      <protection locked="0"/>
    </xf>
    <xf numFmtId="0" fontId="30" fillId="27" borderId="21" xfId="34" applyFont="1" applyFill="1" applyBorder="1" applyAlignment="1" applyProtection="1">
      <alignment horizontal="center" vertical="center" wrapText="1"/>
    </xf>
    <xf numFmtId="0" fontId="30" fillId="27" borderId="21" xfId="34" applyNumberFormat="1" applyFont="1" applyFill="1" applyBorder="1" applyAlignment="1" applyProtection="1">
      <alignment horizontal="center" vertical="center"/>
    </xf>
    <xf numFmtId="165" fontId="21" fillId="30" borderId="0" xfId="0" applyNumberFormat="1" applyFont="1" applyFill="1" applyAlignment="1" applyProtection="1">
      <alignment horizontal="center" vertical="center"/>
    </xf>
    <xf numFmtId="0" fontId="21" fillId="30" borderId="0" xfId="0" applyFont="1" applyFill="1" applyAlignment="1" applyProtection="1">
      <alignment horizontal="center" vertical="center"/>
    </xf>
    <xf numFmtId="0" fontId="32" fillId="27" borderId="26" xfId="34" applyFont="1" applyFill="1" applyBorder="1" applyAlignment="1" applyProtection="1">
      <alignment horizontal="center" vertical="center"/>
    </xf>
    <xf numFmtId="0" fontId="0" fillId="0" borderId="44" xfId="0" applyBorder="1"/>
    <xf numFmtId="0" fontId="0" fillId="0" borderId="44" xfId="0" applyFill="1" applyBorder="1"/>
    <xf numFmtId="0" fontId="0" fillId="0" borderId="45" xfId="0" applyFill="1" applyBorder="1"/>
    <xf numFmtId="0" fontId="0" fillId="29" borderId="44" xfId="0" applyFill="1" applyBorder="1"/>
    <xf numFmtId="0" fontId="0" fillId="29" borderId="46" xfId="0" applyFill="1" applyBorder="1"/>
    <xf numFmtId="0" fontId="0" fillId="28" borderId="44" xfId="0" applyFill="1" applyBorder="1"/>
    <xf numFmtId="0" fontId="0" fillId="28" borderId="45" xfId="0" applyFill="1" applyBorder="1"/>
    <xf numFmtId="0" fontId="0" fillId="26" borderId="43" xfId="0" applyFill="1" applyBorder="1"/>
    <xf numFmtId="4" fontId="1" fillId="33" borderId="20" xfId="34" applyNumberFormat="1" applyFont="1" applyFill="1" applyBorder="1" applyAlignment="1" applyProtection="1">
      <alignment horizontal="center" vertical="center" wrapText="1"/>
    </xf>
    <xf numFmtId="4" fontId="1" fillId="33" borderId="27" xfId="34" applyNumberFormat="1" applyFont="1" applyFill="1" applyBorder="1" applyAlignment="1" applyProtection="1">
      <alignment horizontal="center" vertical="center" wrapText="1"/>
    </xf>
    <xf numFmtId="0" fontId="1" fillId="34" borderId="21" xfId="34" applyFont="1" applyFill="1" applyBorder="1" applyAlignment="1" applyProtection="1">
      <alignment horizontal="center" vertical="center"/>
      <protection locked="0"/>
    </xf>
    <xf numFmtId="0" fontId="1" fillId="34" borderId="20" xfId="34" applyFont="1" applyFill="1" applyBorder="1" applyAlignment="1" applyProtection="1">
      <alignment horizontal="center" vertical="center"/>
      <protection locked="0"/>
    </xf>
    <xf numFmtId="0" fontId="1" fillId="34" borderId="20" xfId="34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Border="1"/>
    <xf numFmtId="0" fontId="0" fillId="0" borderId="54" xfId="0" applyBorder="1"/>
    <xf numFmtId="0" fontId="19" fillId="0" borderId="54" xfId="0" applyFont="1" applyBorder="1"/>
    <xf numFmtId="0" fontId="1" fillId="0" borderId="54" xfId="0" applyFont="1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19" fillId="0" borderId="12" xfId="0" applyFont="1" applyBorder="1"/>
    <xf numFmtId="0" fontId="24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0" fillId="0" borderId="0" xfId="0" applyAlignment="1"/>
    <xf numFmtId="0" fontId="19" fillId="0" borderId="54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" fillId="0" borderId="12" xfId="0" applyFont="1" applyBorder="1"/>
    <xf numFmtId="0" fontId="0" fillId="0" borderId="19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3" fillId="34" borderId="41" xfId="0" applyFont="1" applyFill="1" applyBorder="1" applyAlignment="1" applyProtection="1">
      <alignment horizontal="center" vertical="center" wrapText="1"/>
      <protection locked="0"/>
    </xf>
    <xf numFmtId="0" fontId="23" fillId="34" borderId="42" xfId="0" applyFont="1" applyFill="1" applyBorder="1" applyAlignment="1" applyProtection="1">
      <alignment horizontal="center" vertical="center"/>
      <protection locked="0"/>
    </xf>
    <xf numFmtId="0" fontId="23" fillId="34" borderId="42" xfId="0" applyFont="1" applyFill="1" applyBorder="1" applyAlignment="1" applyProtection="1">
      <alignment horizontal="center" vertical="center" wrapText="1"/>
      <protection locked="0"/>
    </xf>
    <xf numFmtId="0" fontId="0" fillId="0" borderId="66" xfId="0" applyFill="1" applyBorder="1"/>
    <xf numFmtId="0" fontId="0" fillId="0" borderId="67" xfId="0" applyBorder="1"/>
    <xf numFmtId="0" fontId="0" fillId="0" borderId="69" xfId="0" applyBorder="1"/>
    <xf numFmtId="0" fontId="0" fillId="0" borderId="70" xfId="0" applyBorder="1"/>
    <xf numFmtId="0" fontId="0" fillId="0" borderId="25" xfId="0" applyBorder="1"/>
    <xf numFmtId="0" fontId="0" fillId="0" borderId="21" xfId="0" applyBorder="1"/>
    <xf numFmtId="0" fontId="0" fillId="0" borderId="71" xfId="0" applyBorder="1"/>
    <xf numFmtId="0" fontId="0" fillId="0" borderId="30" xfId="0" applyBorder="1"/>
    <xf numFmtId="0" fontId="0" fillId="0" borderId="20" xfId="0" applyBorder="1"/>
    <xf numFmtId="0" fontId="0" fillId="0" borderId="22" xfId="0" applyBorder="1"/>
    <xf numFmtId="0" fontId="0" fillId="0" borderId="51" xfId="0" applyBorder="1"/>
    <xf numFmtId="0" fontId="0" fillId="0" borderId="23" xfId="0" applyBorder="1"/>
    <xf numFmtId="0" fontId="0" fillId="0" borderId="20" xfId="0" applyFill="1" applyBorder="1"/>
    <xf numFmtId="0" fontId="21" fillId="0" borderId="25" xfId="0" applyFont="1" applyBorder="1"/>
    <xf numFmtId="0" fontId="21" fillId="0" borderId="30" xfId="0" applyFont="1" applyBorder="1"/>
    <xf numFmtId="2" fontId="21" fillId="0" borderId="25" xfId="35" applyNumberFormat="1" applyFont="1" applyBorder="1" applyAlignment="1">
      <alignment horizontal="center"/>
    </xf>
    <xf numFmtId="2" fontId="21" fillId="0" borderId="30" xfId="35" applyNumberFormat="1" applyFont="1" applyBorder="1" applyAlignment="1">
      <alignment horizontal="center"/>
    </xf>
    <xf numFmtId="2" fontId="21" fillId="0" borderId="51" xfId="35" applyNumberFormat="1" applyFont="1" applyBorder="1" applyAlignment="1">
      <alignment horizontal="center"/>
    </xf>
    <xf numFmtId="2" fontId="21" fillId="0" borderId="72" xfId="35" applyNumberFormat="1" applyFont="1" applyBorder="1" applyAlignment="1">
      <alignment horizontal="center"/>
    </xf>
    <xf numFmtId="0" fontId="0" fillId="0" borderId="73" xfId="0" applyFill="1" applyBorder="1"/>
    <xf numFmtId="0" fontId="0" fillId="0" borderId="74" xfId="0" applyFill="1" applyBorder="1"/>
    <xf numFmtId="0" fontId="0" fillId="0" borderId="30" xfId="0" applyFill="1" applyBorder="1"/>
    <xf numFmtId="0" fontId="0" fillId="0" borderId="22" xfId="0" applyFill="1" applyBorder="1"/>
    <xf numFmtId="0" fontId="0" fillId="0" borderId="51" xfId="0" applyFill="1" applyBorder="1"/>
    <xf numFmtId="0" fontId="0" fillId="0" borderId="23" xfId="0" applyFill="1" applyBorder="1"/>
    <xf numFmtId="0" fontId="0" fillId="0" borderId="69" xfId="0" applyFill="1" applyBorder="1"/>
    <xf numFmtId="0" fontId="19" fillId="0" borderId="22" xfId="0" applyFont="1" applyBorder="1"/>
    <xf numFmtId="0" fontId="0" fillId="29" borderId="0" xfId="0" applyFill="1" applyBorder="1"/>
    <xf numFmtId="0" fontId="0" fillId="0" borderId="72" xfId="0" applyFill="1" applyBorder="1"/>
    <xf numFmtId="0" fontId="0" fillId="0" borderId="19" xfId="0" applyBorder="1"/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78" xfId="0" applyNumberFormat="1" applyFill="1" applyBorder="1" applyAlignment="1">
      <alignment horizontal="center" vertical="center"/>
    </xf>
    <xf numFmtId="0" fontId="1" fillId="0" borderId="54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9" fontId="0" fillId="0" borderId="0" xfId="35" applyFont="1" applyBorder="1"/>
    <xf numFmtId="9" fontId="0" fillId="0" borderId="78" xfId="35" applyFont="1" applyBorder="1"/>
    <xf numFmtId="0" fontId="0" fillId="32" borderId="44" xfId="0" applyFill="1" applyBorder="1"/>
    <xf numFmtId="0" fontId="21" fillId="32" borderId="0" xfId="0" applyFont="1" applyFill="1" applyBorder="1"/>
    <xf numFmtId="0" fontId="0" fillId="32" borderId="0" xfId="0" applyFill="1"/>
    <xf numFmtId="0" fontId="21" fillId="32" borderId="0" xfId="0" applyFont="1" applyFill="1" applyBorder="1" applyAlignment="1">
      <alignment horizontal="right"/>
    </xf>
    <xf numFmtId="0" fontId="0" fillId="32" borderId="45" xfId="0" applyFill="1" applyBorder="1" applyAlignment="1">
      <alignment vertical="center" wrapText="1"/>
    </xf>
    <xf numFmtId="0" fontId="0" fillId="32" borderId="45" xfId="0" applyFill="1" applyBorder="1" applyAlignment="1"/>
    <xf numFmtId="0" fontId="46" fillId="31" borderId="44" xfId="0" applyFont="1" applyFill="1" applyBorder="1" applyAlignment="1"/>
    <xf numFmtId="0" fontId="46" fillId="31" borderId="0" xfId="0" applyFont="1" applyFill="1" applyBorder="1" applyAlignment="1"/>
    <xf numFmtId="0" fontId="21" fillId="29" borderId="79" xfId="0" applyFont="1" applyFill="1" applyBorder="1" applyAlignment="1">
      <alignment vertical="top"/>
    </xf>
    <xf numFmtId="1" fontId="21" fillId="32" borderId="0" xfId="0" applyNumberFormat="1" applyFont="1" applyFill="1" applyBorder="1" applyAlignment="1"/>
    <xf numFmtId="0" fontId="21" fillId="32" borderId="0" xfId="0" applyFont="1" applyFill="1" applyBorder="1" applyAlignment="1">
      <alignment horizontal="right" vertical="center" wrapText="1"/>
    </xf>
    <xf numFmtId="1" fontId="21" fillId="32" borderId="0" xfId="0" applyNumberFormat="1" applyFont="1" applyFill="1" applyBorder="1" applyAlignment="1">
      <alignment wrapText="1"/>
    </xf>
    <xf numFmtId="0" fontId="21" fillId="32" borderId="91" xfId="0" applyFont="1" applyFill="1" applyBorder="1" applyAlignment="1">
      <alignment wrapText="1"/>
    </xf>
    <xf numFmtId="0" fontId="21" fillId="32" borderId="93" xfId="0" applyFont="1" applyFill="1" applyBorder="1" applyAlignment="1">
      <alignment wrapText="1"/>
    </xf>
    <xf numFmtId="0" fontId="21" fillId="32" borderId="94" xfId="0" applyNumberFormat="1" applyFont="1" applyFill="1" applyBorder="1" applyAlignment="1">
      <alignment horizontal="left" wrapText="1"/>
    </xf>
    <xf numFmtId="0" fontId="21" fillId="32" borderId="90" xfId="0" applyFont="1" applyFill="1" applyBorder="1" applyAlignment="1">
      <alignment vertical="center"/>
    </xf>
    <xf numFmtId="0" fontId="21" fillId="32" borderId="91" xfId="0" applyFont="1" applyFill="1" applyBorder="1" applyAlignment="1">
      <alignment vertical="center" wrapText="1"/>
    </xf>
    <xf numFmtId="0" fontId="0" fillId="32" borderId="45" xfId="0" applyFill="1" applyBorder="1"/>
    <xf numFmtId="9" fontId="21" fillId="32" borderId="0" xfId="35" applyFont="1" applyFill="1" applyBorder="1" applyAlignment="1"/>
    <xf numFmtId="43" fontId="21" fillId="32" borderId="89" xfId="31" applyFont="1" applyFill="1" applyBorder="1" applyAlignment="1"/>
    <xf numFmtId="0" fontId="21" fillId="32" borderId="89" xfId="0" applyFont="1" applyFill="1" applyBorder="1"/>
    <xf numFmtId="9" fontId="21" fillId="32" borderId="89" xfId="35" applyFont="1" applyFill="1" applyBorder="1" applyAlignment="1">
      <alignment horizontal="center" vertical="center"/>
    </xf>
    <xf numFmtId="43" fontId="21" fillId="32" borderId="89" xfId="31" applyFont="1" applyFill="1" applyBorder="1" applyAlignment="1">
      <alignment horizontal="center" vertical="center"/>
    </xf>
    <xf numFmtId="0" fontId="21" fillId="32" borderId="89" xfId="0" applyFont="1" applyFill="1" applyBorder="1" applyAlignment="1">
      <alignment horizontal="left" vertical="center"/>
    </xf>
    <xf numFmtId="0" fontId="1" fillId="32" borderId="89" xfId="0" applyFont="1" applyFill="1" applyBorder="1"/>
    <xf numFmtId="43" fontId="21" fillId="32" borderId="0" xfId="31" applyFont="1" applyFill="1" applyBorder="1" applyAlignment="1">
      <alignment horizontal="center"/>
    </xf>
    <xf numFmtId="0" fontId="22" fillId="32" borderId="0" xfId="0" applyFont="1" applyFill="1" applyBorder="1" applyAlignment="1">
      <alignment horizontal="center"/>
    </xf>
    <xf numFmtId="0" fontId="0" fillId="32" borderId="22" xfId="0" applyFill="1" applyBorder="1"/>
    <xf numFmtId="0" fontId="21" fillId="29" borderId="0" xfId="0" applyFont="1" applyFill="1" applyBorder="1" applyAlignment="1"/>
    <xf numFmtId="0" fontId="21" fillId="32" borderId="51" xfId="0" applyFont="1" applyFill="1" applyBorder="1"/>
    <xf numFmtId="0" fontId="0" fillId="0" borderId="88" xfId="0" applyBorder="1"/>
    <xf numFmtId="0" fontId="21" fillId="32" borderId="67" xfId="0" applyFont="1" applyFill="1" applyBorder="1"/>
    <xf numFmtId="0" fontId="19" fillId="0" borderId="88" xfId="0" applyFont="1" applyBorder="1"/>
    <xf numFmtId="0" fontId="21" fillId="0" borderId="89" xfId="0" applyFont="1" applyBorder="1"/>
    <xf numFmtId="166" fontId="21" fillId="29" borderId="47" xfId="0" applyNumberFormat="1" applyFont="1" applyFill="1" applyBorder="1" applyAlignment="1">
      <alignment horizontal="right" vertical="top"/>
    </xf>
    <xf numFmtId="166" fontId="21" fillId="29" borderId="88" xfId="31" applyNumberFormat="1" applyFont="1" applyFill="1" applyBorder="1" applyAlignment="1">
      <alignment horizontal="right" vertical="center"/>
    </xf>
    <xf numFmtId="0" fontId="21" fillId="29" borderId="88" xfId="0" applyFont="1" applyFill="1" applyBorder="1"/>
    <xf numFmtId="3" fontId="21" fillId="29" borderId="0" xfId="0" applyNumberFormat="1" applyFont="1" applyFill="1" applyBorder="1" applyAlignment="1">
      <alignment horizontal="right" vertical="center"/>
    </xf>
    <xf numFmtId="0" fontId="19" fillId="0" borderId="116" xfId="0" applyFont="1" applyBorder="1"/>
    <xf numFmtId="0" fontId="1" fillId="0" borderId="75" xfId="0" applyFont="1" applyBorder="1"/>
    <xf numFmtId="0" fontId="1" fillId="0" borderId="77" xfId="0" applyFont="1" applyBorder="1"/>
    <xf numFmtId="0" fontId="0" fillId="35" borderId="19" xfId="0" applyFill="1" applyBorder="1"/>
    <xf numFmtId="0" fontId="0" fillId="35" borderId="54" xfId="0" applyFill="1" applyBorder="1"/>
    <xf numFmtId="0" fontId="0" fillId="35" borderId="12" xfId="0" applyFill="1" applyBorder="1"/>
    <xf numFmtId="0" fontId="0" fillId="35" borderId="0" xfId="0" applyFill="1"/>
    <xf numFmtId="0" fontId="21" fillId="0" borderId="0" xfId="0" applyFont="1" applyBorder="1" applyAlignment="1">
      <alignment horizontal="right"/>
    </xf>
    <xf numFmtId="0" fontId="0" fillId="0" borderId="18" xfId="0" applyFill="1" applyBorder="1" applyProtection="1"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0" fillId="0" borderId="14" xfId="0" applyFill="1" applyBorder="1" applyProtection="1"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Protection="1">
      <protection hidden="1"/>
    </xf>
    <xf numFmtId="2" fontId="21" fillId="0" borderId="19" xfId="35" applyNumberFormat="1" applyFont="1" applyFill="1" applyBorder="1" applyAlignment="1" applyProtection="1">
      <alignment horizontal="center"/>
      <protection hidden="1"/>
    </xf>
    <xf numFmtId="0" fontId="0" fillId="0" borderId="118" xfId="0" applyFill="1" applyBorder="1" applyProtection="1">
      <protection hidden="1"/>
    </xf>
    <xf numFmtId="9" fontId="0" fillId="0" borderId="19" xfId="0" applyNumberFormat="1" applyFill="1" applyBorder="1" applyProtection="1">
      <protection hidden="1"/>
    </xf>
    <xf numFmtId="2" fontId="0" fillId="0" borderId="117" xfId="0" applyNumberFormat="1" applyFill="1" applyBorder="1" applyProtection="1">
      <protection hidden="1"/>
    </xf>
    <xf numFmtId="0" fontId="0" fillId="0" borderId="75" xfId="0" applyFill="1" applyBorder="1" applyAlignment="1" applyProtection="1">
      <alignment horizontal="center" vertical="center"/>
      <protection hidden="1"/>
    </xf>
    <xf numFmtId="0" fontId="0" fillId="0" borderId="76" xfId="0" applyFill="1" applyBorder="1" applyAlignment="1" applyProtection="1">
      <alignment horizontal="center" vertical="center"/>
      <protection hidden="1"/>
    </xf>
    <xf numFmtId="2" fontId="21" fillId="0" borderId="54" xfId="35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9" fontId="0" fillId="0" borderId="54" xfId="0" applyNumberFormat="1" applyFill="1" applyBorder="1" applyProtection="1">
      <protection hidden="1"/>
    </xf>
    <xf numFmtId="0" fontId="0" fillId="0" borderId="76" xfId="0" applyFill="1" applyBorder="1" applyProtection="1">
      <protection hidden="1"/>
    </xf>
    <xf numFmtId="0" fontId="0" fillId="0" borderId="77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center" vertical="center"/>
      <protection hidden="1"/>
    </xf>
    <xf numFmtId="2" fontId="21" fillId="0" borderId="12" xfId="35" applyNumberFormat="1" applyFont="1" applyFill="1" applyBorder="1" applyAlignment="1" applyProtection="1">
      <alignment horizontal="center"/>
      <protection hidden="1"/>
    </xf>
    <xf numFmtId="0" fontId="0" fillId="0" borderId="78" xfId="0" applyFill="1" applyBorder="1" applyProtection="1">
      <protection hidden="1"/>
    </xf>
    <xf numFmtId="9" fontId="0" fillId="0" borderId="12" xfId="0" applyNumberFormat="1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26" fillId="34" borderId="65" xfId="34" applyNumberFormat="1" applyFont="1" applyFill="1" applyBorder="1" applyAlignment="1" applyProtection="1">
      <alignment horizontal="center" vertical="center" wrapText="1"/>
      <protection locked="0"/>
    </xf>
    <xf numFmtId="164" fontId="1" fillId="34" borderId="20" xfId="34" applyNumberFormat="1" applyFont="1" applyFill="1" applyBorder="1" applyAlignment="1" applyProtection="1">
      <alignment horizontal="center" vertical="center"/>
      <protection locked="0"/>
    </xf>
    <xf numFmtId="0" fontId="33" fillId="32" borderId="0" xfId="0" applyFont="1" applyFill="1" applyBorder="1" applyAlignment="1" applyProtection="1">
      <alignment vertical="center" textRotation="90"/>
    </xf>
    <xf numFmtId="0" fontId="33" fillId="30" borderId="0" xfId="0" applyFont="1" applyFill="1" applyBorder="1" applyAlignment="1" applyProtection="1">
      <alignment vertical="center" textRotation="90"/>
    </xf>
    <xf numFmtId="0" fontId="21" fillId="32" borderId="0" xfId="0" applyFont="1" applyFill="1" applyProtection="1"/>
    <xf numFmtId="0" fontId="21" fillId="30" borderId="0" xfId="0" applyFont="1" applyFill="1" applyProtection="1"/>
    <xf numFmtId="0" fontId="27" fillId="30" borderId="0" xfId="0" applyFont="1" applyFill="1" applyProtection="1"/>
    <xf numFmtId="0" fontId="21" fillId="30" borderId="0" xfId="0" applyFont="1" applyFill="1" applyBorder="1" applyProtection="1"/>
    <xf numFmtId="1" fontId="27" fillId="30" borderId="0" xfId="0" applyNumberFormat="1" applyFont="1" applyFill="1" applyProtection="1"/>
    <xf numFmtId="44" fontId="21" fillId="0" borderId="0" xfId="0" applyNumberFormat="1" applyFont="1" applyProtection="1"/>
    <xf numFmtId="1" fontId="21" fillId="0" borderId="0" xfId="0" applyNumberFormat="1" applyFont="1" applyProtection="1"/>
    <xf numFmtId="0" fontId="21" fillId="0" borderId="0" xfId="0" applyNumberFormat="1" applyFont="1" applyProtection="1"/>
    <xf numFmtId="4" fontId="4" fillId="32" borderId="0" xfId="25" applyNumberFormat="1" applyFill="1" applyProtection="1"/>
    <xf numFmtId="0" fontId="21" fillId="30" borderId="0" xfId="0" applyFont="1" applyFill="1" applyBorder="1" applyAlignment="1" applyProtection="1">
      <alignment horizontal="center" vertical="center"/>
    </xf>
    <xf numFmtId="0" fontId="21" fillId="32" borderId="0" xfId="0" applyFont="1" applyFill="1" applyBorder="1" applyAlignment="1" applyProtection="1"/>
    <xf numFmtId="164" fontId="25" fillId="32" borderId="0" xfId="34" applyNumberFormat="1" applyFont="1" applyFill="1" applyBorder="1" applyAlignment="1" applyProtection="1">
      <alignment vertical="center"/>
    </xf>
    <xf numFmtId="0" fontId="41" fillId="30" borderId="0" xfId="0" applyFont="1" applyFill="1" applyBorder="1" applyAlignment="1" applyProtection="1">
      <alignment vertical="center" textRotation="90"/>
    </xf>
    <xf numFmtId="0" fontId="21" fillId="30" borderId="47" xfId="0" applyFont="1" applyFill="1" applyBorder="1" applyProtection="1"/>
    <xf numFmtId="0" fontId="41" fillId="30" borderId="67" xfId="0" applyFont="1" applyFill="1" applyBorder="1" applyAlignment="1" applyProtection="1">
      <alignment vertical="center" textRotation="90"/>
    </xf>
    <xf numFmtId="0" fontId="21" fillId="32" borderId="0" xfId="0" applyFont="1" applyFill="1" applyBorder="1" applyAlignment="1" applyProtection="1">
      <alignment vertical="center"/>
    </xf>
    <xf numFmtId="0" fontId="41" fillId="32" borderId="44" xfId="0" applyFont="1" applyFill="1" applyBorder="1" applyAlignment="1" applyProtection="1">
      <alignment vertical="center" textRotation="90"/>
    </xf>
    <xf numFmtId="0" fontId="41" fillId="32" borderId="0" xfId="0" applyFont="1" applyFill="1" applyBorder="1" applyAlignment="1" applyProtection="1">
      <alignment vertical="center" textRotation="90"/>
    </xf>
    <xf numFmtId="0" fontId="41" fillId="30" borderId="48" xfId="0" applyFont="1" applyFill="1" applyBorder="1" applyAlignment="1" applyProtection="1">
      <alignment vertical="center" textRotation="90"/>
    </xf>
    <xf numFmtId="0" fontId="41" fillId="32" borderId="45" xfId="0" applyFont="1" applyFill="1" applyBorder="1" applyAlignment="1" applyProtection="1">
      <alignment vertical="center" textRotation="90"/>
    </xf>
    <xf numFmtId="164" fontId="47" fillId="26" borderId="21" xfId="34" applyNumberFormat="1" applyFont="1" applyFill="1" applyBorder="1" applyAlignment="1" applyProtection="1">
      <alignment horizontal="center" vertical="center"/>
    </xf>
    <xf numFmtId="164" fontId="47" fillId="26" borderId="40" xfId="34" applyNumberFormat="1" applyFont="1" applyFill="1" applyBorder="1" applyAlignment="1" applyProtection="1">
      <alignment horizontal="center" vertical="center"/>
    </xf>
    <xf numFmtId="0" fontId="0" fillId="0" borderId="0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0" xfId="0" applyProtection="1">
      <protection hidden="1"/>
    </xf>
    <xf numFmtId="43" fontId="21" fillId="32" borderId="89" xfId="35" applyNumberFormat="1" applyFont="1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left"/>
      <protection hidden="1"/>
    </xf>
    <xf numFmtId="43" fontId="21" fillId="29" borderId="88" xfId="31" applyNumberFormat="1" applyFont="1" applyFill="1" applyBorder="1" applyAlignment="1">
      <alignment horizontal="right" vertical="center"/>
    </xf>
    <xf numFmtId="0" fontId="22" fillId="28" borderId="96" xfId="0" applyFont="1" applyFill="1" applyBorder="1" applyAlignment="1">
      <alignment horizontal="center"/>
    </xf>
    <xf numFmtId="0" fontId="22" fillId="28" borderId="97" xfId="0" applyFont="1" applyFill="1" applyBorder="1" applyAlignment="1">
      <alignment horizontal="center"/>
    </xf>
    <xf numFmtId="0" fontId="21" fillId="32" borderId="0" xfId="0" applyFont="1" applyFill="1" applyBorder="1" applyAlignment="1">
      <alignment horizontal="center"/>
    </xf>
    <xf numFmtId="0" fontId="21" fillId="32" borderId="89" xfId="0" applyFont="1" applyFill="1" applyBorder="1" applyAlignment="1">
      <alignment horizontal="right"/>
    </xf>
    <xf numFmtId="0" fontId="21" fillId="32" borderId="92" xfId="0" applyFont="1" applyFill="1" applyBorder="1" applyAlignment="1">
      <alignment horizontal="right" vertical="center"/>
    </xf>
    <xf numFmtId="0" fontId="21" fillId="32" borderId="93" xfId="0" applyFont="1" applyFill="1" applyBorder="1" applyAlignment="1">
      <alignment horizontal="right" vertical="center"/>
    </xf>
    <xf numFmtId="0" fontId="21" fillId="32" borderId="90" xfId="0" applyFont="1" applyFill="1" applyBorder="1" applyAlignment="1">
      <alignment horizontal="right" vertical="center"/>
    </xf>
    <xf numFmtId="0" fontId="21" fillId="32" borderId="0" xfId="0" applyFont="1" applyFill="1" applyBorder="1" applyAlignment="1">
      <alignment horizontal="right" vertical="center"/>
    </xf>
    <xf numFmtId="0" fontId="22" fillId="28" borderId="44" xfId="0" applyFont="1" applyFill="1" applyBorder="1" applyAlignment="1">
      <alignment horizontal="center"/>
    </xf>
    <xf numFmtId="0" fontId="22" fillId="28" borderId="0" xfId="0" applyFont="1" applyFill="1" applyBorder="1" applyAlignment="1">
      <alignment horizontal="center"/>
    </xf>
    <xf numFmtId="0" fontId="22" fillId="28" borderId="45" xfId="0" applyFont="1" applyFill="1" applyBorder="1" applyAlignment="1">
      <alignment horizontal="center"/>
    </xf>
    <xf numFmtId="0" fontId="1" fillId="0" borderId="75" xfId="0" applyFont="1" applyFill="1" applyBorder="1" applyAlignment="1" applyProtection="1">
      <alignment horizontal="center" vertical="center"/>
      <protection hidden="1"/>
    </xf>
    <xf numFmtId="0" fontId="1" fillId="0" borderId="76" xfId="0" applyFont="1" applyFill="1" applyBorder="1" applyAlignment="1" applyProtection="1">
      <alignment horizontal="center" vertical="center"/>
      <protection hidden="1"/>
    </xf>
    <xf numFmtId="0" fontId="0" fillId="0" borderId="77" xfId="0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/>
      <protection hidden="1"/>
    </xf>
    <xf numFmtId="43" fontId="21" fillId="32" borderId="95" xfId="31" applyFont="1" applyFill="1" applyBorder="1" applyAlignment="1">
      <alignment horizontal="right" vertical="center"/>
    </xf>
    <xf numFmtId="43" fontId="21" fillId="32" borderId="97" xfId="31" applyFont="1" applyFill="1" applyBorder="1" applyAlignment="1">
      <alignment horizontal="right" vertical="center"/>
    </xf>
    <xf numFmtId="44" fontId="21" fillId="32" borderId="95" xfId="31" applyNumberFormat="1" applyFont="1" applyFill="1" applyBorder="1" applyAlignment="1">
      <alignment horizontal="right" vertical="center"/>
    </xf>
    <xf numFmtId="44" fontId="21" fillId="32" borderId="97" xfId="31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32" borderId="95" xfId="0" applyFont="1" applyFill="1" applyBorder="1" applyAlignment="1">
      <alignment horizontal="right" vertical="center"/>
    </xf>
    <xf numFmtId="0" fontId="21" fillId="32" borderId="96" xfId="0" applyFont="1" applyFill="1" applyBorder="1" applyAlignment="1">
      <alignment horizontal="right" vertical="center"/>
    </xf>
    <xf numFmtId="0" fontId="21" fillId="32" borderId="97" xfId="0" applyFont="1" applyFill="1" applyBorder="1" applyAlignment="1">
      <alignment horizontal="right" vertical="center"/>
    </xf>
    <xf numFmtId="0" fontId="46" fillId="31" borderId="0" xfId="0" applyFont="1" applyFill="1" applyBorder="1" applyAlignment="1">
      <alignment horizontal="center"/>
    </xf>
    <xf numFmtId="0" fontId="21" fillId="29" borderId="88" xfId="0" applyFont="1" applyFill="1" applyBorder="1" applyAlignment="1">
      <alignment horizontal="right"/>
    </xf>
    <xf numFmtId="0" fontId="21" fillId="29" borderId="0" xfId="0" applyFont="1" applyFill="1" applyBorder="1" applyAlignment="1">
      <alignment horizontal="right" vertical="top"/>
    </xf>
    <xf numFmtId="0" fontId="21" fillId="32" borderId="89" xfId="0" applyFont="1" applyFill="1" applyBorder="1" applyAlignment="1">
      <alignment horizontal="right" vertical="center"/>
    </xf>
    <xf numFmtId="0" fontId="21" fillId="29" borderId="0" xfId="0" applyFont="1" applyFill="1" applyBorder="1" applyAlignment="1">
      <alignment horizontal="right"/>
    </xf>
    <xf numFmtId="0" fontId="1" fillId="0" borderId="19" xfId="0" applyFont="1" applyFill="1" applyBorder="1" applyAlignment="1" applyProtection="1">
      <alignment horizontal="center" vertical="center"/>
      <protection hidden="1"/>
    </xf>
    <xf numFmtId="0" fontId="0" fillId="0" borderId="54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21" fillId="0" borderId="77" xfId="0" applyFont="1" applyFill="1" applyBorder="1" applyAlignment="1" applyProtection="1">
      <alignment horizontal="right"/>
      <protection hidden="1"/>
    </xf>
    <xf numFmtId="0" fontId="21" fillId="0" borderId="78" xfId="0" applyFont="1" applyFill="1" applyBorder="1" applyAlignment="1" applyProtection="1">
      <alignment horizontal="right"/>
      <protection hidden="1"/>
    </xf>
    <xf numFmtId="0" fontId="21" fillId="0" borderId="75" xfId="0" applyFont="1" applyFill="1" applyBorder="1" applyAlignment="1" applyProtection="1">
      <alignment horizontal="right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horizontal="right"/>
      <protection hidden="1"/>
    </xf>
    <xf numFmtId="0" fontId="22" fillId="28" borderId="95" xfId="0" applyFont="1" applyFill="1" applyBorder="1" applyAlignment="1">
      <alignment horizontal="center"/>
    </xf>
    <xf numFmtId="0" fontId="1" fillId="0" borderId="18" xfId="0" applyFont="1" applyFill="1" applyBorder="1" applyAlignment="1" applyProtection="1">
      <alignment horizontal="center"/>
      <protection hidden="1"/>
    </xf>
    <xf numFmtId="0" fontId="1" fillId="0" borderId="14" xfId="0" applyFont="1" applyFill="1" applyBorder="1" applyAlignment="1" applyProtection="1">
      <alignment horizontal="center"/>
      <protection hidden="1"/>
    </xf>
    <xf numFmtId="0" fontId="21" fillId="0" borderId="66" xfId="0" applyFont="1" applyBorder="1" applyAlignment="1">
      <alignment horizontal="right"/>
    </xf>
    <xf numFmtId="0" fontId="45" fillId="27" borderId="98" xfId="0" applyFont="1" applyFill="1" applyBorder="1" applyAlignment="1" applyProtection="1">
      <alignment horizontal="center" vertical="center" textRotation="90"/>
    </xf>
    <xf numFmtId="0" fontId="45" fillId="27" borderId="67" xfId="0" applyFont="1" applyFill="1" applyBorder="1" applyAlignment="1" applyProtection="1">
      <alignment horizontal="center" vertical="center" textRotation="90"/>
    </xf>
    <xf numFmtId="0" fontId="45" fillId="27" borderId="99" xfId="0" applyFont="1" applyFill="1" applyBorder="1" applyAlignment="1" applyProtection="1">
      <alignment horizontal="center" vertical="center" textRotation="90"/>
    </xf>
    <xf numFmtId="0" fontId="23" fillId="27" borderId="35" xfId="0" applyFont="1" applyFill="1" applyBorder="1" applyAlignment="1" applyProtection="1">
      <alignment horizontal="left" vertical="center"/>
    </xf>
    <xf numFmtId="0" fontId="23" fillId="27" borderId="68" xfId="0" applyFont="1" applyFill="1" applyBorder="1" applyAlignment="1" applyProtection="1">
      <alignment horizontal="left" vertical="center"/>
    </xf>
    <xf numFmtId="0" fontId="23" fillId="27" borderId="22" xfId="0" applyFont="1" applyFill="1" applyBorder="1" applyAlignment="1" applyProtection="1">
      <alignment horizontal="left" vertical="center"/>
    </xf>
    <xf numFmtId="0" fontId="23" fillId="27" borderId="30" xfId="0" applyFont="1" applyFill="1" applyBorder="1" applyAlignment="1" applyProtection="1">
      <alignment horizontal="left" vertical="center"/>
    </xf>
    <xf numFmtId="0" fontId="23" fillId="27" borderId="22" xfId="0" applyFont="1" applyFill="1" applyBorder="1" applyAlignment="1" applyProtection="1">
      <alignment horizontal="left" vertical="center" wrapText="1"/>
    </xf>
    <xf numFmtId="0" fontId="23" fillId="27" borderId="30" xfId="0" applyFont="1" applyFill="1" applyBorder="1" applyAlignment="1" applyProtection="1">
      <alignment horizontal="left" vertical="center" wrapText="1"/>
    </xf>
    <xf numFmtId="0" fontId="23" fillId="27" borderId="31" xfId="0" applyFont="1" applyFill="1" applyBorder="1" applyAlignment="1" applyProtection="1">
      <alignment horizontal="left" vertical="center" wrapText="1"/>
    </xf>
    <xf numFmtId="0" fontId="23" fillId="27" borderId="32" xfId="0" applyFont="1" applyFill="1" applyBorder="1" applyAlignment="1" applyProtection="1">
      <alignment horizontal="left" vertical="center" wrapText="1"/>
    </xf>
    <xf numFmtId="164" fontId="25" fillId="26" borderId="37" xfId="34" applyNumberFormat="1" applyFont="1" applyFill="1" applyBorder="1" applyAlignment="1" applyProtection="1">
      <alignment horizontal="center" vertical="center"/>
      <protection locked="0"/>
    </xf>
    <xf numFmtId="164" fontId="25" fillId="26" borderId="34" xfId="34" applyNumberFormat="1" applyFont="1" applyFill="1" applyBorder="1" applyAlignment="1" applyProtection="1">
      <alignment horizontal="center" vertical="center"/>
      <protection locked="0"/>
    </xf>
    <xf numFmtId="164" fontId="25" fillId="26" borderId="38" xfId="34" applyNumberFormat="1" applyFont="1" applyFill="1" applyBorder="1" applyAlignment="1" applyProtection="1">
      <alignment horizontal="center" vertical="center"/>
      <protection locked="0"/>
    </xf>
    <xf numFmtId="164" fontId="25" fillId="26" borderId="39" xfId="34" applyNumberFormat="1" applyFont="1" applyFill="1" applyBorder="1" applyAlignment="1" applyProtection="1">
      <alignment horizontal="center" vertical="center"/>
      <protection locked="0"/>
    </xf>
    <xf numFmtId="164" fontId="25" fillId="26" borderId="52" xfId="34" applyNumberFormat="1" applyFont="1" applyFill="1" applyBorder="1" applyAlignment="1" applyProtection="1">
      <alignment horizontal="center" vertical="center"/>
      <protection locked="0"/>
    </xf>
    <xf numFmtId="164" fontId="25" fillId="26" borderId="53" xfId="34" applyNumberFormat="1" applyFont="1" applyFill="1" applyBorder="1" applyAlignment="1" applyProtection="1">
      <alignment horizontal="center" vertical="center"/>
      <protection locked="0"/>
    </xf>
    <xf numFmtId="164" fontId="25" fillId="26" borderId="49" xfId="34" applyNumberFormat="1" applyFont="1" applyFill="1" applyBorder="1" applyAlignment="1" applyProtection="1">
      <alignment horizontal="center" vertical="center"/>
      <protection locked="0"/>
    </xf>
    <xf numFmtId="164" fontId="25" fillId="26" borderId="50" xfId="34" applyNumberFormat="1" applyFont="1" applyFill="1" applyBorder="1" applyAlignment="1" applyProtection="1">
      <alignment horizontal="center" vertical="center"/>
      <protection locked="0"/>
    </xf>
    <xf numFmtId="0" fontId="21" fillId="30" borderId="0" xfId="0" applyFont="1" applyFill="1" applyBorder="1" applyAlignment="1" applyProtection="1">
      <alignment horizontal="center"/>
    </xf>
    <xf numFmtId="164" fontId="31" fillId="27" borderId="68" xfId="34" applyNumberFormat="1" applyFont="1" applyFill="1" applyBorder="1" applyAlignment="1" applyProtection="1">
      <alignment horizontal="center" vertical="center"/>
    </xf>
    <xf numFmtId="164" fontId="31" fillId="27" borderId="26" xfId="34" applyNumberFormat="1" applyFont="1" applyFill="1" applyBorder="1" applyAlignment="1" applyProtection="1">
      <alignment horizontal="center" vertical="center"/>
    </xf>
    <xf numFmtId="164" fontId="31" fillId="27" borderId="30" xfId="34" applyNumberFormat="1" applyFont="1" applyFill="1" applyBorder="1" applyAlignment="1" applyProtection="1">
      <alignment horizontal="center" vertical="center"/>
    </xf>
    <xf numFmtId="164" fontId="31" fillId="27" borderId="20" xfId="34" applyNumberFormat="1" applyFont="1" applyFill="1" applyBorder="1" applyAlignment="1" applyProtection="1">
      <alignment horizontal="center" vertical="center"/>
    </xf>
    <xf numFmtId="164" fontId="25" fillId="26" borderId="36" xfId="34" applyNumberFormat="1" applyFont="1" applyFill="1" applyBorder="1" applyAlignment="1" applyProtection="1">
      <alignment horizontal="center" vertical="center"/>
      <protection locked="0"/>
    </xf>
    <xf numFmtId="164" fontId="25" fillId="26" borderId="33" xfId="34" applyNumberFormat="1" applyFont="1" applyFill="1" applyBorder="1" applyAlignment="1" applyProtection="1">
      <alignment horizontal="center" vertical="center"/>
      <protection locked="0"/>
    </xf>
    <xf numFmtId="164" fontId="26" fillId="27" borderId="20" xfId="34" applyNumberFormat="1" applyFont="1" applyFill="1" applyBorder="1" applyAlignment="1" applyProtection="1">
      <alignment horizontal="center" vertical="center" wrapText="1"/>
    </xf>
    <xf numFmtId="0" fontId="26" fillId="34" borderId="20" xfId="34" applyFont="1" applyFill="1" applyBorder="1" applyAlignment="1" applyProtection="1">
      <alignment horizontal="center" vertical="center" wrapText="1"/>
      <protection locked="0"/>
    </xf>
    <xf numFmtId="0" fontId="26" fillId="34" borderId="30" xfId="34" applyFont="1" applyFill="1" applyBorder="1" applyAlignment="1" applyProtection="1">
      <alignment horizontal="center" vertical="center" wrapText="1"/>
      <protection locked="0"/>
    </xf>
    <xf numFmtId="1" fontId="28" fillId="34" borderId="20" xfId="34" applyNumberFormat="1" applyFont="1" applyFill="1" applyBorder="1" applyAlignment="1" applyProtection="1">
      <alignment horizontal="center" vertical="center" wrapText="1"/>
      <protection locked="0"/>
    </xf>
    <xf numFmtId="1" fontId="28" fillId="34" borderId="27" xfId="34" applyNumberFormat="1" applyFont="1" applyFill="1" applyBorder="1" applyAlignment="1" applyProtection="1">
      <alignment horizontal="center" vertical="center"/>
      <protection locked="0"/>
    </xf>
    <xf numFmtId="1" fontId="28" fillId="34" borderId="20" xfId="34" applyNumberFormat="1" applyFont="1" applyFill="1" applyBorder="1" applyAlignment="1" applyProtection="1">
      <alignment horizontal="center" vertical="center"/>
      <protection locked="0"/>
    </xf>
    <xf numFmtId="164" fontId="28" fillId="27" borderId="20" xfId="34" applyNumberFormat="1" applyFont="1" applyFill="1" applyBorder="1" applyAlignment="1" applyProtection="1">
      <alignment horizontal="center" vertical="center" wrapText="1"/>
    </xf>
    <xf numFmtId="0" fontId="34" fillId="27" borderId="20" xfId="34" applyFont="1" applyFill="1" applyBorder="1" applyAlignment="1" applyProtection="1">
      <alignment horizontal="left" vertical="center"/>
    </xf>
    <xf numFmtId="1" fontId="26" fillId="34" borderId="20" xfId="34" applyNumberFormat="1" applyFont="1" applyFill="1" applyBorder="1" applyAlignment="1" applyProtection="1">
      <alignment horizontal="center" vertical="center"/>
      <protection locked="0"/>
    </xf>
    <xf numFmtId="0" fontId="26" fillId="34" borderId="20" xfId="34" applyNumberFormat="1" applyFont="1" applyFill="1" applyBorder="1" applyAlignment="1" applyProtection="1">
      <alignment horizontal="center" vertical="center"/>
      <protection locked="0"/>
    </xf>
    <xf numFmtId="164" fontId="34" fillId="27" borderId="20" xfId="34" applyNumberFormat="1" applyFont="1" applyFill="1" applyBorder="1" applyAlignment="1" applyProtection="1">
      <alignment horizontal="center" vertical="center"/>
    </xf>
    <xf numFmtId="0" fontId="26" fillId="34" borderId="27" xfId="34" applyNumberFormat="1" applyFont="1" applyFill="1" applyBorder="1" applyAlignment="1" applyProtection="1">
      <alignment horizontal="center" vertical="center"/>
      <protection locked="0"/>
    </xf>
    <xf numFmtId="0" fontId="26" fillId="34" borderId="30" xfId="34" applyNumberFormat="1" applyFont="1" applyFill="1" applyBorder="1" applyAlignment="1" applyProtection="1">
      <alignment horizontal="center" vertical="center"/>
      <protection locked="0"/>
    </xf>
    <xf numFmtId="44" fontId="26" fillId="34" borderId="23" xfId="32" applyFont="1" applyFill="1" applyBorder="1" applyAlignment="1" applyProtection="1">
      <alignment horizontal="center" vertical="center"/>
      <protection locked="0"/>
    </xf>
    <xf numFmtId="0" fontId="30" fillId="27" borderId="20" xfId="34" applyFont="1" applyFill="1" applyBorder="1" applyAlignment="1" applyProtection="1">
      <alignment horizontal="left" vertical="center" wrapText="1"/>
    </xf>
    <xf numFmtId="1" fontId="26" fillId="34" borderId="30" xfId="34" applyNumberFormat="1" applyFont="1" applyFill="1" applyBorder="1" applyAlignment="1" applyProtection="1">
      <alignment horizontal="center" vertical="center"/>
      <protection locked="0"/>
    </xf>
    <xf numFmtId="0" fontId="41" fillId="27" borderId="30" xfId="0" applyFont="1" applyFill="1" applyBorder="1" applyAlignment="1" applyProtection="1">
      <alignment horizontal="center" vertical="center" textRotation="90"/>
    </xf>
    <xf numFmtId="0" fontId="41" fillId="27" borderId="51" xfId="0" applyFont="1" applyFill="1" applyBorder="1" applyAlignment="1" applyProtection="1">
      <alignment horizontal="center" vertical="center" textRotation="90"/>
    </xf>
    <xf numFmtId="4" fontId="1" fillId="34" borderId="102" xfId="34" applyNumberFormat="1" applyFont="1" applyFill="1" applyBorder="1" applyAlignment="1" applyProtection="1">
      <alignment horizontal="center" vertical="center" wrapText="1"/>
      <protection locked="0"/>
    </xf>
    <xf numFmtId="0" fontId="36" fillId="27" borderId="109" xfId="34" applyFont="1" applyFill="1" applyBorder="1" applyAlignment="1" applyProtection="1">
      <alignment horizontal="center" vertical="center" wrapText="1"/>
    </xf>
    <xf numFmtId="0" fontId="36" fillId="27" borderId="110" xfId="34" applyFont="1" applyFill="1" applyBorder="1" applyAlignment="1" applyProtection="1">
      <alignment horizontal="center" vertical="center" wrapText="1"/>
    </xf>
    <xf numFmtId="2" fontId="42" fillId="33" borderId="109" xfId="34" applyNumberFormat="1" applyFont="1" applyFill="1" applyBorder="1" applyAlignment="1" applyProtection="1">
      <alignment horizontal="center" vertical="center"/>
    </xf>
    <xf numFmtId="2" fontId="42" fillId="33" borderId="110" xfId="34" applyNumberFormat="1" applyFont="1" applyFill="1" applyBorder="1" applyAlignment="1" applyProtection="1">
      <alignment horizontal="center" vertical="center"/>
    </xf>
    <xf numFmtId="4" fontId="1" fillId="34" borderId="22" xfId="34" applyNumberFormat="1" applyFont="1" applyFill="1" applyBorder="1" applyAlignment="1" applyProtection="1">
      <alignment horizontal="center" vertical="center" wrapText="1"/>
      <protection locked="0"/>
    </xf>
    <xf numFmtId="4" fontId="1" fillId="34" borderId="30" xfId="34" applyNumberFormat="1" applyFont="1" applyFill="1" applyBorder="1" applyAlignment="1" applyProtection="1">
      <alignment horizontal="center" vertical="center" wrapText="1"/>
      <protection locked="0"/>
    </xf>
    <xf numFmtId="0" fontId="30" fillId="27" borderId="23" xfId="34" applyFont="1" applyFill="1" applyBorder="1" applyAlignment="1" applyProtection="1">
      <alignment horizontal="left" vertical="center" wrapText="1"/>
    </xf>
    <xf numFmtId="164" fontId="34" fillId="27" borderId="101" xfId="34" applyNumberFormat="1" applyFont="1" applyFill="1" applyBorder="1" applyAlignment="1" applyProtection="1">
      <alignment horizontal="center" vertical="center" wrapText="1"/>
    </xf>
    <xf numFmtId="164" fontId="34" fillId="27" borderId="67" xfId="34" applyNumberFormat="1" applyFont="1" applyFill="1" applyBorder="1" applyAlignment="1" applyProtection="1">
      <alignment horizontal="center" vertical="center" wrapText="1"/>
    </xf>
    <xf numFmtId="164" fontId="34" fillId="27" borderId="108" xfId="34" applyNumberFormat="1" applyFont="1" applyFill="1" applyBorder="1" applyAlignment="1" applyProtection="1">
      <alignment horizontal="center" vertical="center" wrapText="1"/>
    </xf>
    <xf numFmtId="164" fontId="26" fillId="27" borderId="102" xfId="34" applyNumberFormat="1" applyFont="1" applyFill="1" applyBorder="1" applyAlignment="1" applyProtection="1">
      <alignment horizontal="center" vertical="center" wrapText="1"/>
    </xf>
    <xf numFmtId="4" fontId="1" fillId="34" borderId="103" xfId="34" applyNumberFormat="1" applyFont="1" applyFill="1" applyBorder="1" applyAlignment="1" applyProtection="1">
      <alignment horizontal="center" vertical="center" wrapText="1"/>
      <protection locked="0"/>
    </xf>
    <xf numFmtId="4" fontId="1" fillId="34" borderId="104" xfId="34" applyNumberFormat="1" applyFont="1" applyFill="1" applyBorder="1" applyAlignment="1" applyProtection="1">
      <alignment horizontal="center" vertical="center" wrapText="1"/>
      <protection locked="0"/>
    </xf>
    <xf numFmtId="164" fontId="26" fillId="27" borderId="22" xfId="34" applyNumberFormat="1" applyFont="1" applyFill="1" applyBorder="1" applyAlignment="1" applyProtection="1">
      <alignment horizontal="center" vertical="center" wrapText="1"/>
    </xf>
    <xf numFmtId="164" fontId="26" fillId="27" borderId="30" xfId="34" applyNumberFormat="1" applyFont="1" applyFill="1" applyBorder="1" applyAlignment="1" applyProtection="1">
      <alignment horizontal="center" vertical="center" wrapText="1"/>
    </xf>
    <xf numFmtId="4" fontId="1" fillId="34" borderId="20" xfId="34" applyNumberFormat="1" applyFont="1" applyFill="1" applyBorder="1" applyAlignment="1" applyProtection="1">
      <alignment horizontal="center" vertical="center" wrapText="1"/>
      <protection locked="0"/>
    </xf>
    <xf numFmtId="4" fontId="1" fillId="34" borderId="106" xfId="34" applyNumberFormat="1" applyFont="1" applyFill="1" applyBorder="1" applyAlignment="1" applyProtection="1">
      <alignment horizontal="center" vertical="center" wrapText="1"/>
      <protection locked="0"/>
    </xf>
    <xf numFmtId="2" fontId="42" fillId="33" borderId="111" xfId="34" applyNumberFormat="1" applyFont="1" applyFill="1" applyBorder="1" applyAlignment="1" applyProtection="1">
      <alignment horizontal="center" vertical="center"/>
    </xf>
    <xf numFmtId="2" fontId="42" fillId="33" borderId="112" xfId="34" applyNumberFormat="1" applyFont="1" applyFill="1" applyBorder="1" applyAlignment="1" applyProtection="1">
      <alignment horizontal="center" vertical="center"/>
    </xf>
    <xf numFmtId="0" fontId="41" fillId="27" borderId="83" xfId="0" applyFont="1" applyFill="1" applyBorder="1" applyAlignment="1" applyProtection="1">
      <alignment horizontal="center" vertical="center" textRotation="90"/>
    </xf>
    <xf numFmtId="0" fontId="41" fillId="27" borderId="84" xfId="0" applyFont="1" applyFill="1" applyBorder="1" applyAlignment="1" applyProtection="1">
      <alignment horizontal="center" vertical="center" textRotation="90"/>
    </xf>
    <xf numFmtId="0" fontId="41" fillId="27" borderId="85" xfId="0" applyFont="1" applyFill="1" applyBorder="1" applyAlignment="1" applyProtection="1">
      <alignment horizontal="center" vertical="center" textRotation="90"/>
    </xf>
    <xf numFmtId="164" fontId="24" fillId="27" borderId="86" xfId="34" applyNumberFormat="1" applyFont="1" applyFill="1" applyBorder="1" applyAlignment="1" applyProtection="1">
      <alignment horizontal="center" vertical="center" wrapText="1"/>
    </xf>
    <xf numFmtId="164" fontId="24" fillId="27" borderId="24" xfId="34" applyNumberFormat="1" applyFont="1" applyFill="1" applyBorder="1" applyAlignment="1" applyProtection="1">
      <alignment horizontal="center" vertical="center" wrapText="1"/>
    </xf>
    <xf numFmtId="164" fontId="24" fillId="27" borderId="87" xfId="34" applyNumberFormat="1" applyFont="1" applyFill="1" applyBorder="1" applyAlignment="1" applyProtection="1">
      <alignment horizontal="center" vertical="center" wrapText="1"/>
    </xf>
    <xf numFmtId="164" fontId="26" fillId="27" borderId="113" xfId="34" applyNumberFormat="1" applyFont="1" applyFill="1" applyBorder="1" applyAlignment="1" applyProtection="1">
      <alignment horizontal="center" vertical="center" wrapText="1"/>
    </xf>
    <xf numFmtId="164" fontId="26" fillId="27" borderId="114" xfId="34" applyNumberFormat="1" applyFont="1" applyFill="1" applyBorder="1" applyAlignment="1" applyProtection="1">
      <alignment horizontal="center" vertical="center" wrapText="1"/>
    </xf>
    <xf numFmtId="4" fontId="1" fillId="34" borderId="113" xfId="34" applyNumberFormat="1" applyFont="1" applyFill="1" applyBorder="1" applyAlignment="1" applyProtection="1">
      <alignment horizontal="center" vertical="center" wrapText="1"/>
      <protection locked="0"/>
    </xf>
    <xf numFmtId="4" fontId="1" fillId="34" borderId="114" xfId="34" applyNumberFormat="1" applyFont="1" applyFill="1" applyBorder="1" applyAlignment="1" applyProtection="1">
      <alignment horizontal="center" vertical="center" wrapText="1"/>
      <protection locked="0"/>
    </xf>
    <xf numFmtId="4" fontId="1" fillId="34" borderId="115" xfId="34" applyNumberFormat="1" applyFont="1" applyFill="1" applyBorder="1" applyAlignment="1" applyProtection="1">
      <alignment horizontal="center" vertical="center" wrapText="1"/>
      <protection locked="0"/>
    </xf>
    <xf numFmtId="0" fontId="41" fillId="27" borderId="100" xfId="0" applyFont="1" applyFill="1" applyBorder="1" applyAlignment="1" applyProtection="1">
      <alignment horizontal="center" vertical="center" textRotation="90"/>
    </xf>
    <xf numFmtId="0" fontId="41" fillId="27" borderId="105" xfId="0" applyFont="1" applyFill="1" applyBorder="1" applyAlignment="1" applyProtection="1">
      <alignment horizontal="center" vertical="center" textRotation="90"/>
    </xf>
    <xf numFmtId="0" fontId="41" fillId="27" borderId="107" xfId="0" applyFont="1" applyFill="1" applyBorder="1" applyAlignment="1" applyProtection="1">
      <alignment horizontal="center" vertical="center" textRotation="90"/>
    </xf>
    <xf numFmtId="4" fontId="1" fillId="34" borderId="82" xfId="34" applyNumberFormat="1" applyFont="1" applyFill="1" applyBorder="1" applyAlignment="1" applyProtection="1">
      <alignment horizontal="center" vertical="center" wrapText="1"/>
      <protection locked="0"/>
    </xf>
    <xf numFmtId="2" fontId="42" fillId="33" borderId="80" xfId="34" applyNumberFormat="1" applyFont="1" applyFill="1" applyBorder="1" applyAlignment="1" applyProtection="1">
      <alignment horizontal="center" vertical="center"/>
    </xf>
    <xf numFmtId="2" fontId="42" fillId="33" borderId="81" xfId="34" applyNumberFormat="1" applyFont="1" applyFill="1" applyBorder="1" applyAlignment="1" applyProtection="1">
      <alignment horizontal="center" vertical="center"/>
    </xf>
    <xf numFmtId="0" fontId="36" fillId="27" borderId="80" xfId="34" applyFont="1" applyFill="1" applyBorder="1" applyAlignment="1" applyProtection="1">
      <alignment horizontal="center" vertical="center" wrapText="1"/>
    </xf>
    <xf numFmtId="0" fontId="36" fillId="27" borderId="81" xfId="34" applyFont="1" applyFill="1" applyBorder="1" applyAlignment="1" applyProtection="1">
      <alignment horizontal="center" vertical="center" wrapText="1"/>
    </xf>
    <xf numFmtId="4" fontId="1" fillId="34" borderId="57" xfId="34" applyNumberFormat="1" applyFont="1" applyFill="1" applyBorder="1" applyAlignment="1" applyProtection="1">
      <alignment horizontal="center" vertical="center" wrapText="1"/>
      <protection locked="0"/>
    </xf>
    <xf numFmtId="4" fontId="1" fillId="34" borderId="58" xfId="34" applyNumberFormat="1" applyFont="1" applyFill="1" applyBorder="1" applyAlignment="1" applyProtection="1">
      <alignment horizontal="center" vertical="center" wrapText="1"/>
      <protection locked="0"/>
    </xf>
    <xf numFmtId="2" fontId="42" fillId="33" borderId="119" xfId="34" applyNumberFormat="1" applyFont="1" applyFill="1" applyBorder="1" applyAlignment="1" applyProtection="1">
      <alignment horizontal="center" vertical="center"/>
    </xf>
    <xf numFmtId="0" fontId="41" fillId="27" borderId="55" xfId="0" applyFont="1" applyFill="1" applyBorder="1" applyAlignment="1" applyProtection="1">
      <alignment horizontal="center" vertical="center" textRotation="90"/>
    </xf>
    <xf numFmtId="0" fontId="41" fillId="27" borderId="59" xfId="0" applyFont="1" applyFill="1" applyBorder="1" applyAlignment="1" applyProtection="1">
      <alignment horizontal="center" vertical="center" textRotation="90"/>
    </xf>
    <xf numFmtId="0" fontId="41" fillId="27" borderId="61" xfId="0" applyFont="1" applyFill="1" applyBorder="1" applyAlignment="1" applyProtection="1">
      <alignment horizontal="center" vertical="center" textRotation="90"/>
    </xf>
    <xf numFmtId="164" fontId="34" fillId="27" borderId="56" xfId="34" applyNumberFormat="1" applyFont="1" applyFill="1" applyBorder="1" applyAlignment="1" applyProtection="1">
      <alignment horizontal="center" vertical="center" wrapText="1"/>
    </xf>
    <xf numFmtId="164" fontId="34" fillId="27" borderId="24" xfId="34" applyNumberFormat="1" applyFont="1" applyFill="1" applyBorder="1" applyAlignment="1" applyProtection="1">
      <alignment horizontal="center" vertical="center" wrapText="1"/>
    </xf>
    <xf numFmtId="164" fontId="34" fillId="27" borderId="21" xfId="34" applyNumberFormat="1" applyFont="1" applyFill="1" applyBorder="1" applyAlignment="1" applyProtection="1">
      <alignment horizontal="center" vertical="center" wrapText="1"/>
    </xf>
    <xf numFmtId="164" fontId="26" fillId="27" borderId="57" xfId="34" applyNumberFormat="1" applyFont="1" applyFill="1" applyBorder="1" applyAlignment="1" applyProtection="1">
      <alignment horizontal="center" vertical="center" wrapText="1"/>
    </xf>
    <xf numFmtId="4" fontId="1" fillId="34" borderId="60" xfId="34" applyNumberFormat="1" applyFont="1" applyFill="1" applyBorder="1" applyAlignment="1" applyProtection="1">
      <alignment horizontal="center" vertical="center" wrapText="1"/>
      <protection locked="0"/>
    </xf>
    <xf numFmtId="4" fontId="24" fillId="34" borderId="20" xfId="34" applyNumberFormat="1" applyFont="1" applyFill="1" applyBorder="1" applyAlignment="1" applyProtection="1">
      <alignment horizontal="center" vertical="center" wrapText="1"/>
      <protection locked="0"/>
    </xf>
    <xf numFmtId="164" fontId="37" fillId="27" borderId="20" xfId="34" applyNumberFormat="1" applyFont="1" applyFill="1" applyBorder="1" applyAlignment="1" applyProtection="1">
      <alignment horizontal="center" vertical="center" wrapText="1"/>
    </xf>
    <xf numFmtId="2" fontId="43" fillId="33" borderId="20" xfId="34" applyNumberFormat="1" applyFont="1" applyFill="1" applyBorder="1" applyAlignment="1" applyProtection="1">
      <alignment horizontal="center" vertical="center"/>
    </xf>
    <xf numFmtId="2" fontId="43" fillId="33" borderId="60" xfId="34" applyNumberFormat="1" applyFont="1" applyFill="1" applyBorder="1" applyAlignment="1" applyProtection="1">
      <alignment horizontal="center" vertical="center"/>
    </xf>
    <xf numFmtId="164" fontId="34" fillId="27" borderId="23" xfId="34" applyNumberFormat="1" applyFont="1" applyFill="1" applyBorder="1" applyAlignment="1" applyProtection="1">
      <alignment horizontal="center" vertical="center" wrapText="1"/>
    </xf>
    <xf numFmtId="164" fontId="34" fillId="27" borderId="62" xfId="34" applyNumberFormat="1" applyFont="1" applyFill="1" applyBorder="1" applyAlignment="1" applyProtection="1">
      <alignment horizontal="center" vertical="center" wrapText="1"/>
    </xf>
    <xf numFmtId="4" fontId="24" fillId="34" borderId="60" xfId="34" applyNumberFormat="1" applyFont="1" applyFill="1" applyBorder="1" applyAlignment="1" applyProtection="1">
      <alignment horizontal="center" vertical="center" wrapText="1"/>
      <protection locked="0"/>
    </xf>
    <xf numFmtId="2" fontId="42" fillId="33" borderId="63" xfId="34" applyNumberFormat="1" applyFont="1" applyFill="1" applyBorder="1" applyAlignment="1" applyProtection="1">
      <alignment horizontal="center" vertical="center"/>
    </xf>
    <xf numFmtId="2" fontId="42" fillId="33" borderId="64" xfId="34" applyNumberFormat="1" applyFont="1" applyFill="1" applyBorder="1" applyAlignment="1" applyProtection="1">
      <alignment horizontal="center" vertical="center"/>
    </xf>
    <xf numFmtId="0" fontId="33" fillId="27" borderId="25" xfId="0" applyFont="1" applyFill="1" applyBorder="1" applyAlignment="1" applyProtection="1">
      <alignment horizontal="center" vertical="center" textRotation="90"/>
    </xf>
    <xf numFmtId="0" fontId="33" fillId="27" borderId="30" xfId="0" applyFont="1" applyFill="1" applyBorder="1" applyAlignment="1" applyProtection="1">
      <alignment horizontal="center" vertical="center" textRotation="90"/>
    </xf>
    <xf numFmtId="0" fontId="33" fillId="27" borderId="32" xfId="0" applyFont="1" applyFill="1" applyBorder="1" applyAlignment="1" applyProtection="1">
      <alignment horizontal="center" vertical="center" textRotation="90"/>
    </xf>
    <xf numFmtId="0" fontId="24" fillId="27" borderId="21" xfId="34" applyFont="1" applyFill="1" applyBorder="1" applyAlignment="1" applyProtection="1">
      <alignment horizontal="center" vertical="center" wrapText="1"/>
    </xf>
    <xf numFmtId="0" fontId="24" fillId="27" borderId="20" xfId="34" applyFont="1" applyFill="1" applyBorder="1" applyAlignment="1" applyProtection="1">
      <alignment horizontal="center" vertical="center" wrapText="1"/>
    </xf>
    <xf numFmtId="0" fontId="24" fillId="27" borderId="29" xfId="34" applyFont="1" applyFill="1" applyBorder="1" applyAlignment="1" applyProtection="1">
      <alignment horizontal="center" vertical="center" wrapText="1"/>
    </xf>
    <xf numFmtId="0" fontId="24" fillId="27" borderId="31" xfId="34" applyFont="1" applyFill="1" applyBorder="1" applyAlignment="1" applyProtection="1">
      <alignment horizontal="center" vertical="center" wrapText="1"/>
    </xf>
    <xf numFmtId="4" fontId="24" fillId="33" borderId="29" xfId="34" applyNumberFormat="1" applyFont="1" applyFill="1" applyBorder="1" applyAlignment="1" applyProtection="1">
      <alignment horizontal="center" vertical="center" wrapText="1"/>
    </xf>
    <xf numFmtId="0" fontId="36" fillId="27" borderId="63" xfId="34" applyFont="1" applyFill="1" applyBorder="1" applyAlignment="1" applyProtection="1">
      <alignment horizontal="center" vertical="center" wrapText="1"/>
    </xf>
    <xf numFmtId="4" fontId="24" fillId="33" borderId="65" xfId="34" applyNumberFormat="1" applyFont="1" applyFill="1" applyBorder="1" applyAlignment="1" applyProtection="1">
      <alignment horizontal="center" vertical="center" wrapText="1"/>
    </xf>
    <xf numFmtId="0" fontId="33" fillId="27" borderId="68" xfId="0" applyFont="1" applyFill="1" applyBorder="1" applyAlignment="1" applyProtection="1">
      <alignment horizontal="center" vertical="center" textRotation="90"/>
    </xf>
    <xf numFmtId="164" fontId="32" fillId="27" borderId="26" xfId="34" applyNumberFormat="1" applyFont="1" applyFill="1" applyBorder="1" applyAlignment="1" applyProtection="1">
      <alignment horizontal="center" vertical="center" wrapText="1"/>
    </xf>
    <xf numFmtId="164" fontId="32" fillId="27" borderId="20" xfId="34" applyNumberFormat="1" applyFont="1" applyFill="1" applyBorder="1" applyAlignment="1" applyProtection="1">
      <alignment horizontal="center" vertical="center" wrapText="1"/>
    </xf>
    <xf numFmtId="164" fontId="1" fillId="27" borderId="26" xfId="34" applyNumberFormat="1" applyFont="1" applyFill="1" applyBorder="1" applyAlignment="1" applyProtection="1">
      <alignment horizontal="center" vertical="center" wrapText="1"/>
    </xf>
    <xf numFmtId="4" fontId="26" fillId="33" borderId="26" xfId="34" applyNumberFormat="1" applyFont="1" applyFill="1" applyBorder="1" applyAlignment="1" applyProtection="1">
      <alignment horizontal="center" vertical="center" wrapText="1"/>
    </xf>
    <xf numFmtId="164" fontId="1" fillId="27" borderId="20" xfId="34" applyNumberFormat="1" applyFont="1" applyFill="1" applyBorder="1" applyAlignment="1" applyProtection="1">
      <alignment horizontal="center" vertical="center" wrapText="1"/>
    </xf>
    <xf numFmtId="4" fontId="26" fillId="33" borderId="20" xfId="34" applyNumberFormat="1" applyFont="1" applyFill="1" applyBorder="1" applyAlignment="1" applyProtection="1">
      <alignment horizontal="center" vertical="center" wrapText="1"/>
    </xf>
    <xf numFmtId="4" fontId="44" fillId="33" borderId="20" xfId="34" applyNumberFormat="1" applyFont="1" applyFill="1" applyBorder="1" applyAlignment="1" applyProtection="1">
      <alignment horizontal="center" vertical="center"/>
    </xf>
    <xf numFmtId="0" fontId="44" fillId="33" borderId="20" xfId="34" applyNumberFormat="1" applyFont="1" applyFill="1" applyBorder="1" applyAlignment="1" applyProtection="1">
      <alignment horizontal="center" vertical="center"/>
    </xf>
    <xf numFmtId="0" fontId="24" fillId="27" borderId="20" xfId="34" applyFont="1" applyFill="1" applyBorder="1" applyAlignment="1" applyProtection="1">
      <alignment horizontal="left" vertical="center" wrapText="1"/>
    </xf>
    <xf numFmtId="4" fontId="26" fillId="33" borderId="20" xfId="34" applyNumberFormat="1" applyFont="1" applyFill="1" applyBorder="1" applyAlignment="1" applyProtection="1">
      <alignment horizontal="center" vertical="center"/>
    </xf>
    <xf numFmtId="0" fontId="44" fillId="27" borderId="20" xfId="34" applyFont="1" applyFill="1" applyBorder="1" applyAlignment="1" applyProtection="1">
      <alignment horizontal="left" vertical="center" wrapText="1"/>
    </xf>
    <xf numFmtId="9" fontId="26" fillId="33" borderId="20" xfId="35" applyFont="1" applyFill="1" applyBorder="1" applyAlignment="1" applyProtection="1">
      <alignment horizontal="center" vertical="center"/>
    </xf>
    <xf numFmtId="2" fontId="32" fillId="27" borderId="23" xfId="34" applyNumberFormat="1" applyFont="1" applyFill="1" applyBorder="1" applyAlignment="1" applyProtection="1">
      <alignment horizontal="center" vertical="center" wrapText="1"/>
    </xf>
    <xf numFmtId="2" fontId="32" fillId="27" borderId="21" xfId="34" applyNumberFormat="1" applyFont="1" applyFill="1" applyBorder="1" applyAlignment="1" applyProtection="1">
      <alignment horizontal="center" vertical="center" wrapText="1"/>
    </xf>
    <xf numFmtId="2" fontId="44" fillId="27" borderId="22" xfId="34" applyNumberFormat="1" applyFont="1" applyFill="1" applyBorder="1" applyAlignment="1" applyProtection="1">
      <alignment horizontal="left" vertical="center" wrapText="1"/>
    </xf>
    <xf numFmtId="2" fontId="44" fillId="27" borderId="30" xfId="34" applyNumberFormat="1" applyFont="1" applyFill="1" applyBorder="1" applyAlignment="1" applyProtection="1">
      <alignment horizontal="left" vertical="center" wrapText="1"/>
    </xf>
    <xf numFmtId="2" fontId="30" fillId="27" borderId="22" xfId="34" applyNumberFormat="1" applyFont="1" applyFill="1" applyBorder="1" applyAlignment="1" applyProtection="1">
      <alignment horizontal="left" vertical="center" wrapText="1"/>
    </xf>
    <xf numFmtId="2" fontId="30" fillId="27" borderId="30" xfId="34" applyNumberFormat="1" applyFont="1" applyFill="1" applyBorder="1" applyAlignment="1" applyProtection="1">
      <alignment horizontal="left" vertical="center" wrapText="1"/>
    </xf>
    <xf numFmtId="2" fontId="32" fillId="27" borderId="28" xfId="34" applyNumberFormat="1" applyFont="1" applyFill="1" applyBorder="1" applyAlignment="1" applyProtection="1">
      <alignment horizontal="center" vertical="center" wrapText="1"/>
    </xf>
    <xf numFmtId="4" fontId="26" fillId="33" borderId="29" xfId="34" applyNumberFormat="1" applyFont="1" applyFill="1" applyBorder="1" applyAlignment="1" applyProtection="1">
      <alignment horizontal="center" vertical="center"/>
    </xf>
    <xf numFmtId="2" fontId="30" fillId="27" borderId="31" xfId="34" applyNumberFormat="1" applyFont="1" applyFill="1" applyBorder="1" applyAlignment="1" applyProtection="1">
      <alignment horizontal="left" vertical="center" wrapText="1"/>
    </xf>
    <xf numFmtId="2" fontId="30" fillId="27" borderId="32" xfId="34" applyNumberFormat="1" applyFont="1" applyFill="1" applyBorder="1" applyAlignment="1" applyProtection="1">
      <alignment horizontal="left" vertical="center" wrapText="1"/>
    </xf>
    <xf numFmtId="2" fontId="29" fillId="24" borderId="17" xfId="34" quotePrefix="1" applyNumberFormat="1" applyFont="1" applyFill="1" applyBorder="1" applyAlignment="1" applyProtection="1">
      <alignment horizontal="center" vertical="center"/>
    </xf>
    <xf numFmtId="2" fontId="29" fillId="24" borderId="11" xfId="34" quotePrefix="1" applyNumberFormat="1" applyFont="1" applyFill="1" applyBorder="1" applyAlignment="1" applyProtection="1">
      <alignment horizontal="center" vertical="center"/>
    </xf>
    <xf numFmtId="0" fontId="22" fillId="25" borderId="10" xfId="34" applyFont="1" applyFill="1" applyBorder="1" applyAlignment="1" applyProtection="1">
      <alignment horizontal="left" vertical="center" wrapText="1"/>
    </xf>
    <xf numFmtId="0" fontId="22" fillId="25" borderId="11" xfId="34" applyFont="1" applyFill="1" applyBorder="1" applyAlignment="1" applyProtection="1">
      <alignment horizontal="left" vertical="center" wrapText="1"/>
    </xf>
    <xf numFmtId="2" fontId="29" fillId="24" borderId="11" xfId="34" applyNumberFormat="1" applyFont="1" applyFill="1" applyBorder="1" applyAlignment="1" applyProtection="1">
      <alignment horizontal="center" vertical="center"/>
    </xf>
    <xf numFmtId="0" fontId="21" fillId="36" borderId="0" xfId="0" applyFont="1" applyFill="1" applyAlignment="1" applyProtection="1">
      <alignment horizontal="center"/>
    </xf>
    <xf numFmtId="0" fontId="4" fillId="32" borderId="0" xfId="25" applyFill="1" applyAlignment="1" applyProtection="1">
      <alignment horizontal="center" wrapText="1"/>
    </xf>
    <xf numFmtId="0" fontId="46" fillId="26" borderId="0" xfId="0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4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Milliers" xfId="31" builtinId="3"/>
    <cellStyle name="Monétaire" xfId="32" builtinId="4"/>
    <cellStyle name="Neutre" xfId="33" builtinId="28" customBuiltin="1"/>
    <cellStyle name="Normal" xfId="0" builtinId="0"/>
    <cellStyle name="Normal_Feuil1" xfId="34" xr:uid="{00000000-0005-0000-0000-000022000000}"/>
    <cellStyle name="Note" xfId="28" builtinId="10" customBuiltin="1"/>
    <cellStyle name="Pourcentage" xfId="35" builtinId="5"/>
    <cellStyle name="Satisfaisant" xfId="36" builtinId="26" customBuiltin="1"/>
    <cellStyle name="Sortie" xfId="37" builtinId="21" customBuiltin="1"/>
    <cellStyle name="Texte explicatif" xfId="38" builtinId="53" customBuiltin="1"/>
    <cellStyle name="Titre" xfId="39" builtinId="15" customBuiltin="1"/>
    <cellStyle name="Titre 1" xfId="40" builtinId="16" customBuiltin="1"/>
    <cellStyle name="Titre 2" xfId="41" builtinId="17" customBuiltin="1"/>
    <cellStyle name="Titre 3" xfId="42" builtinId="18" customBuiltin="1"/>
    <cellStyle name="Titre 4" xfId="43" builtinId="19" customBuiltin="1"/>
    <cellStyle name="Total" xfId="44" builtinId="25" customBuiltin="1"/>
    <cellStyle name="Vérification" xfId="45" builtinId="23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E7722"/>
      <color rgb="FFCC7534"/>
      <color rgb="FFCF7573"/>
      <color rgb="FFA25100"/>
      <color rgb="FF8A4500"/>
      <color rgb="FF6C3600"/>
      <color rgb="FF5E3D02"/>
      <color rgb="FFFCD184"/>
      <color rgb="FFECCBB2"/>
      <color rgb="FFFEE7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>
                <a:latin typeface="Arial" panose="020B0604020202020204" pitchFamily="34" charset="0"/>
                <a:cs typeface="Arial" panose="020B0604020202020204" pitchFamily="34" charset="0"/>
              </a:rPr>
              <a:t>Poids des composantes dans le gaspillage alimentaire</a:t>
            </a:r>
          </a:p>
        </c:rich>
      </c:tx>
      <c:layout>
        <c:manualLayout>
          <c:xMode val="edge"/>
          <c:yMode val="edge"/>
          <c:x val="0.13362545590892047"/>
          <c:y val="5.94707106749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8262144631520841"/>
          <c:y val="0.26455556564510685"/>
          <c:w val="0.28139351257830592"/>
          <c:h val="0.78463493581105848"/>
        </c:manualLayout>
      </c:layout>
      <c:pieChart>
        <c:varyColors val="1"/>
        <c:ser>
          <c:idx val="1"/>
          <c:order val="1"/>
          <c:explosion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8B-4FE2-810F-BF49DCEA88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8B-4FE2-810F-BF49DCEA88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8B-4FE2-810F-BF49DCEA88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8B-4FE2-810F-BF49DCEA88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8B-4FE2-810F-BF49DCEA88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8B-4FE2-810F-BF49DCEA88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SYNTHESE!$E$52:$E$57</c:f>
              <c:strCache>
                <c:ptCount val="6"/>
                <c:pt idx="0">
                  <c:v>Entrée</c:v>
                </c:pt>
                <c:pt idx="1">
                  <c:v>Viande/Poisson</c:v>
                </c:pt>
                <c:pt idx="2">
                  <c:v>Accompagnement</c:v>
                </c:pt>
                <c:pt idx="3">
                  <c:v>Fromages/laitages</c:v>
                </c:pt>
                <c:pt idx="4">
                  <c:v>Desserts</c:v>
                </c:pt>
                <c:pt idx="5">
                  <c:v>Pain</c:v>
                </c:pt>
              </c:strCache>
            </c:strRef>
          </c:cat>
          <c:val>
            <c:numRef>
              <c:f>SYNTHESE!$J$52:$J$57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8B-4FE2-810F-BF49DCEA886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468B-4FE2-810F-BF49DCEA88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468B-4FE2-810F-BF49DCEA88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468B-4FE2-810F-BF49DCEA88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468B-4FE2-810F-BF49DCEA886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468B-4FE2-810F-BF49DCEA886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468B-4FE2-810F-BF49DCEA886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shade val="95000"/>
                            <a:satMod val="105000"/>
                          </a:schemeClr>
                        </a:solidFill>
                        <a:prstDash val="solid"/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SYNTHESE!$E$52:$E$57</c15:sqref>
                        </c15:formulaRef>
                      </c:ext>
                    </c:extLst>
                    <c:strCache>
                      <c:ptCount val="6"/>
                      <c:pt idx="0">
                        <c:v>Entrée</c:v>
                      </c:pt>
                      <c:pt idx="1">
                        <c:v>Viande/Poisson</c:v>
                      </c:pt>
                      <c:pt idx="2">
                        <c:v>Accompagnement</c:v>
                      </c:pt>
                      <c:pt idx="3">
                        <c:v>Fromages/laitages</c:v>
                      </c:pt>
                      <c:pt idx="4">
                        <c:v>Desserts</c:v>
                      </c:pt>
                      <c:pt idx="5">
                        <c:v>Pain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SYNTHESE!$I$52:$I$57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9-468B-4FE2-810F-BF49DCEA8864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980484446489667"/>
          <c:y val="0.237415317200809"/>
          <c:w val="0.24356731501000628"/>
          <c:h val="0.65608706955412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FCD184"/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20</xdr:row>
      <xdr:rowOff>7325</xdr:rowOff>
    </xdr:from>
    <xdr:to>
      <xdr:col>8</xdr:col>
      <xdr:colOff>29309</xdr:colOff>
      <xdr:row>31</xdr:row>
      <xdr:rowOff>14653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91"/>
  <sheetViews>
    <sheetView tabSelected="1" view="pageBreakPreview" topLeftCell="A10" zoomScaleNormal="115" zoomScaleSheetLayoutView="100" workbookViewId="0">
      <pane xSplit="5" topLeftCell="F1" activePane="topRight" state="frozen"/>
      <selection activeCell="A43" sqref="A43:M43"/>
      <selection pane="topRight" activeCell="E11" sqref="E11"/>
    </sheetView>
  </sheetViews>
  <sheetFormatPr baseColWidth="10" defaultColWidth="11.42578125" defaultRowHeight="12.75" x14ac:dyDescent="0.2"/>
  <cols>
    <col min="1" max="1" width="1.5703125" style="166" customWidth="1"/>
    <col min="2" max="2" width="11.42578125" style="167"/>
    <col min="3" max="3" width="29.5703125" style="167" customWidth="1"/>
    <col min="4" max="4" width="28.7109375" style="167" customWidth="1"/>
    <col min="5" max="5" width="23.42578125" style="167" customWidth="1"/>
    <col min="6" max="45" width="15.7109375" style="167" customWidth="1"/>
    <col min="46" max="46" width="1" style="167" customWidth="1"/>
    <col min="47" max="47" width="11.42578125" style="167"/>
    <col min="48" max="57" width="11.42578125" style="169"/>
    <col min="58" max="16384" width="11.42578125" style="167"/>
  </cols>
  <sheetData>
    <row r="1" spans="1:46" s="175" customFormat="1" ht="36.75" customHeight="1" thickTop="1" x14ac:dyDescent="0.2">
      <c r="A1" s="181"/>
      <c r="B1" s="236" t="s">
        <v>73</v>
      </c>
      <c r="C1" s="239" t="s">
        <v>17</v>
      </c>
      <c r="D1" s="240"/>
      <c r="E1" s="54" t="s">
        <v>179</v>
      </c>
      <c r="G1" s="21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46" s="175" customFormat="1" ht="36.75" customHeight="1" x14ac:dyDescent="0.2">
      <c r="A2" s="181"/>
      <c r="B2" s="237"/>
      <c r="C2" s="241" t="s">
        <v>61</v>
      </c>
      <c r="D2" s="242"/>
      <c r="E2" s="56">
        <v>13530</v>
      </c>
      <c r="G2" s="21"/>
      <c r="H2" s="2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46" s="175" customFormat="1" ht="36.75" customHeight="1" x14ac:dyDescent="0.2">
      <c r="A3" s="181"/>
      <c r="B3" s="237"/>
      <c r="C3" s="241" t="s">
        <v>31</v>
      </c>
      <c r="D3" s="242"/>
      <c r="E3" s="55">
        <v>29250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46" s="175" customFormat="1" ht="36.75" customHeight="1" x14ac:dyDescent="0.2">
      <c r="A4" s="181"/>
      <c r="B4" s="237"/>
      <c r="C4" s="241" t="s">
        <v>14</v>
      </c>
      <c r="D4" s="242"/>
      <c r="E4" s="55" t="s">
        <v>65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46" s="175" customFormat="1" ht="36.75" customHeight="1" x14ac:dyDescent="0.2">
      <c r="A5" s="181"/>
      <c r="B5" s="237"/>
      <c r="C5" s="243" t="s">
        <v>67</v>
      </c>
      <c r="D5" s="244"/>
      <c r="E5" s="56" t="s">
        <v>55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46" s="175" customFormat="1" ht="36.75" customHeight="1" x14ac:dyDescent="0.2">
      <c r="A6" s="181"/>
      <c r="B6" s="237"/>
      <c r="C6" s="241" t="s">
        <v>15</v>
      </c>
      <c r="D6" s="242"/>
      <c r="E6" s="56" t="s">
        <v>16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46" s="175" customFormat="1" ht="36.75" customHeight="1" thickBot="1" x14ac:dyDescent="0.25">
      <c r="A7" s="181"/>
      <c r="B7" s="238"/>
      <c r="C7" s="245" t="s">
        <v>163</v>
      </c>
      <c r="D7" s="246"/>
      <c r="E7" s="162">
        <v>3.1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46" s="169" customFormat="1" ht="35.25" customHeight="1" thickTop="1" x14ac:dyDescent="0.2">
      <c r="A8" s="181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</row>
    <row r="9" spans="1:46" s="169" customFormat="1" ht="3.75" customHeight="1" thickBot="1" x14ac:dyDescent="0.25">
      <c r="A9" s="181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</row>
    <row r="10" spans="1:46" s="169" customFormat="1" ht="21.75" customHeight="1" thickTop="1" x14ac:dyDescent="0.2">
      <c r="A10" s="181"/>
      <c r="B10" s="256" t="s">
        <v>77</v>
      </c>
      <c r="C10" s="257"/>
      <c r="D10" s="22" t="s">
        <v>75</v>
      </c>
      <c r="E10" s="22" t="s">
        <v>76</v>
      </c>
      <c r="F10" s="260" t="s">
        <v>219</v>
      </c>
      <c r="G10" s="247"/>
      <c r="H10" s="247" t="s">
        <v>220</v>
      </c>
      <c r="I10" s="247"/>
      <c r="J10" s="247" t="s">
        <v>221</v>
      </c>
      <c r="K10" s="247"/>
      <c r="L10" s="247" t="s">
        <v>222</v>
      </c>
      <c r="M10" s="247"/>
      <c r="N10" s="247" t="s">
        <v>223</v>
      </c>
      <c r="O10" s="247"/>
      <c r="P10" s="247" t="s">
        <v>224</v>
      </c>
      <c r="Q10" s="247"/>
      <c r="R10" s="247" t="s">
        <v>225</v>
      </c>
      <c r="S10" s="247"/>
      <c r="T10" s="247" t="s">
        <v>226</v>
      </c>
      <c r="U10" s="247"/>
      <c r="V10" s="247" t="s">
        <v>227</v>
      </c>
      <c r="W10" s="247"/>
      <c r="X10" s="247" t="s">
        <v>228</v>
      </c>
      <c r="Y10" s="251"/>
      <c r="Z10" s="253" t="s">
        <v>229</v>
      </c>
      <c r="AA10" s="247"/>
      <c r="AB10" s="247" t="s">
        <v>234</v>
      </c>
      <c r="AC10" s="247"/>
      <c r="AD10" s="247" t="s">
        <v>60</v>
      </c>
      <c r="AE10" s="247"/>
      <c r="AF10" s="247" t="s">
        <v>239</v>
      </c>
      <c r="AG10" s="247"/>
      <c r="AH10" s="247" t="s">
        <v>244</v>
      </c>
      <c r="AI10" s="247"/>
      <c r="AJ10" s="247" t="s">
        <v>249</v>
      </c>
      <c r="AK10" s="247"/>
      <c r="AL10" s="247" t="s">
        <v>252</v>
      </c>
      <c r="AM10" s="247"/>
      <c r="AN10" s="247" t="s">
        <v>60</v>
      </c>
      <c r="AO10" s="247"/>
      <c r="AP10" s="247" t="s">
        <v>256</v>
      </c>
      <c r="AQ10" s="247"/>
      <c r="AR10" s="247" t="s">
        <v>258</v>
      </c>
      <c r="AS10" s="249"/>
      <c r="AT10" s="177"/>
    </row>
    <row r="11" spans="1:46" s="169" customFormat="1" ht="32.25" customHeight="1" x14ac:dyDescent="0.2">
      <c r="A11" s="181"/>
      <c r="B11" s="258"/>
      <c r="C11" s="259"/>
      <c r="D11" s="163">
        <v>43808</v>
      </c>
      <c r="E11" s="163">
        <v>43847</v>
      </c>
      <c r="F11" s="261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52"/>
      <c r="Z11" s="254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50"/>
      <c r="AT11" s="177"/>
    </row>
    <row r="12" spans="1:46" s="169" customFormat="1" ht="39.950000000000003" customHeight="1" x14ac:dyDescent="0.2">
      <c r="A12" s="181"/>
      <c r="B12" s="278" t="s">
        <v>74</v>
      </c>
      <c r="C12" s="272" t="s">
        <v>0</v>
      </c>
      <c r="D12" s="262" t="s">
        <v>1</v>
      </c>
      <c r="E12" s="262"/>
      <c r="F12" s="263" t="s">
        <v>200</v>
      </c>
      <c r="G12" s="263"/>
      <c r="H12" s="263"/>
      <c r="I12" s="263"/>
      <c r="J12" s="263"/>
      <c r="K12" s="263"/>
      <c r="L12" s="263" t="s">
        <v>186</v>
      </c>
      <c r="M12" s="263"/>
      <c r="N12" s="263"/>
      <c r="O12" s="263"/>
      <c r="P12" s="263" t="s">
        <v>215</v>
      </c>
      <c r="Q12" s="263"/>
      <c r="R12" s="263" t="s">
        <v>195</v>
      </c>
      <c r="S12" s="263"/>
      <c r="T12" s="263" t="s">
        <v>197</v>
      </c>
      <c r="U12" s="263"/>
      <c r="V12" s="263" t="s">
        <v>198</v>
      </c>
      <c r="W12" s="263"/>
      <c r="X12" s="263"/>
      <c r="Y12" s="263"/>
      <c r="Z12" s="264" t="s">
        <v>230</v>
      </c>
      <c r="AA12" s="263"/>
      <c r="AB12" s="263" t="s">
        <v>235</v>
      </c>
      <c r="AC12" s="263"/>
      <c r="AD12" s="263"/>
      <c r="AE12" s="263"/>
      <c r="AF12" s="263" t="s">
        <v>240</v>
      </c>
      <c r="AG12" s="263"/>
      <c r="AH12" s="263"/>
      <c r="AI12" s="263"/>
      <c r="AJ12" s="263"/>
      <c r="AK12" s="263"/>
      <c r="AL12" s="263" t="s">
        <v>253</v>
      </c>
      <c r="AM12" s="263"/>
      <c r="AN12" s="263"/>
      <c r="AO12" s="263"/>
      <c r="AP12" s="263"/>
      <c r="AQ12" s="263"/>
      <c r="AR12" s="265" t="s">
        <v>259</v>
      </c>
      <c r="AS12" s="266"/>
      <c r="AT12" s="177"/>
    </row>
    <row r="13" spans="1:46" s="169" customFormat="1" ht="39.950000000000003" customHeight="1" x14ac:dyDescent="0.2">
      <c r="A13" s="181"/>
      <c r="B13" s="278"/>
      <c r="C13" s="272"/>
      <c r="D13" s="262" t="s">
        <v>2</v>
      </c>
      <c r="E13" s="262"/>
      <c r="F13" s="263" t="s">
        <v>180</v>
      </c>
      <c r="G13" s="263"/>
      <c r="H13" s="263" t="s">
        <v>210</v>
      </c>
      <c r="I13" s="263"/>
      <c r="J13" s="263" t="s">
        <v>213</v>
      </c>
      <c r="K13" s="263"/>
      <c r="L13" s="263"/>
      <c r="M13" s="263"/>
      <c r="N13" s="263" t="s">
        <v>189</v>
      </c>
      <c r="O13" s="263"/>
      <c r="P13" s="263" t="s">
        <v>192</v>
      </c>
      <c r="Q13" s="263"/>
      <c r="R13" s="263"/>
      <c r="S13" s="263"/>
      <c r="T13" s="263" t="s">
        <v>202</v>
      </c>
      <c r="U13" s="263"/>
      <c r="V13" s="263" t="s">
        <v>199</v>
      </c>
      <c r="W13" s="263"/>
      <c r="X13" s="263" t="s">
        <v>206</v>
      </c>
      <c r="Y13" s="263"/>
      <c r="Z13" s="264" t="s">
        <v>231</v>
      </c>
      <c r="AA13" s="263"/>
      <c r="AB13" s="263" t="s">
        <v>236</v>
      </c>
      <c r="AC13" s="263"/>
      <c r="AD13" s="263"/>
      <c r="AE13" s="263"/>
      <c r="AF13" s="263"/>
      <c r="AG13" s="263"/>
      <c r="AH13" s="263" t="s">
        <v>245</v>
      </c>
      <c r="AI13" s="263"/>
      <c r="AJ13" s="263" t="s">
        <v>251</v>
      </c>
      <c r="AK13" s="263"/>
      <c r="AL13" s="263"/>
      <c r="AM13" s="263"/>
      <c r="AN13" s="263"/>
      <c r="AO13" s="263"/>
      <c r="AP13" s="263" t="s">
        <v>261</v>
      </c>
      <c r="AQ13" s="263"/>
      <c r="AR13" s="267" t="s">
        <v>206</v>
      </c>
      <c r="AS13" s="266"/>
      <c r="AT13" s="177"/>
    </row>
    <row r="14" spans="1:46" s="169" customFormat="1" ht="39.950000000000003" customHeight="1" x14ac:dyDescent="0.2">
      <c r="A14" s="181"/>
      <c r="B14" s="278"/>
      <c r="C14" s="272"/>
      <c r="D14" s="262" t="s">
        <v>3</v>
      </c>
      <c r="E14" s="262"/>
      <c r="F14" s="263" t="s">
        <v>209</v>
      </c>
      <c r="G14" s="263"/>
      <c r="H14" s="263" t="s">
        <v>183</v>
      </c>
      <c r="I14" s="263"/>
      <c r="J14" s="263" t="s">
        <v>212</v>
      </c>
      <c r="K14" s="263"/>
      <c r="L14" s="263" t="s">
        <v>214</v>
      </c>
      <c r="M14" s="263"/>
      <c r="N14" s="263" t="s">
        <v>190</v>
      </c>
      <c r="O14" s="263"/>
      <c r="P14" s="263" t="s">
        <v>193</v>
      </c>
      <c r="Q14" s="263"/>
      <c r="R14" s="263" t="s">
        <v>196</v>
      </c>
      <c r="S14" s="263"/>
      <c r="T14" s="263" t="s">
        <v>203</v>
      </c>
      <c r="U14" s="263"/>
      <c r="V14" s="263" t="s">
        <v>207</v>
      </c>
      <c r="W14" s="263"/>
      <c r="X14" s="263" t="s">
        <v>204</v>
      </c>
      <c r="Y14" s="263"/>
      <c r="Z14" s="264" t="s">
        <v>193</v>
      </c>
      <c r="AA14" s="263"/>
      <c r="AB14" s="263" t="s">
        <v>237</v>
      </c>
      <c r="AC14" s="263"/>
      <c r="AD14" s="263"/>
      <c r="AE14" s="263"/>
      <c r="AF14" s="263" t="s">
        <v>241</v>
      </c>
      <c r="AG14" s="263"/>
      <c r="AH14" s="263" t="s">
        <v>246</v>
      </c>
      <c r="AI14" s="263"/>
      <c r="AJ14" s="263" t="s">
        <v>250</v>
      </c>
      <c r="AK14" s="263"/>
      <c r="AL14" s="263" t="s">
        <v>254</v>
      </c>
      <c r="AM14" s="263"/>
      <c r="AN14" s="263"/>
      <c r="AO14" s="263"/>
      <c r="AP14" s="263" t="s">
        <v>237</v>
      </c>
      <c r="AQ14" s="263"/>
      <c r="AR14" s="267" t="s">
        <v>260</v>
      </c>
      <c r="AS14" s="266"/>
      <c r="AT14" s="177"/>
    </row>
    <row r="15" spans="1:46" s="169" customFormat="1" ht="39.950000000000003" customHeight="1" x14ac:dyDescent="0.2">
      <c r="A15" s="181"/>
      <c r="B15" s="278"/>
      <c r="C15" s="272"/>
      <c r="D15" s="262" t="s">
        <v>24</v>
      </c>
      <c r="E15" s="262"/>
      <c r="F15" s="263" t="s">
        <v>201</v>
      </c>
      <c r="G15" s="263"/>
      <c r="H15" s="263" t="s">
        <v>184</v>
      </c>
      <c r="I15" s="263"/>
      <c r="J15" s="263" t="s">
        <v>211</v>
      </c>
      <c r="K15" s="263"/>
      <c r="L15" s="263" t="s">
        <v>187</v>
      </c>
      <c r="M15" s="263"/>
      <c r="N15" s="263" t="s">
        <v>191</v>
      </c>
      <c r="O15" s="263"/>
      <c r="P15" s="263" t="s">
        <v>216</v>
      </c>
      <c r="Q15" s="263"/>
      <c r="R15" s="263" t="s">
        <v>182</v>
      </c>
      <c r="S15" s="263"/>
      <c r="T15" s="263" t="s">
        <v>217</v>
      </c>
      <c r="U15" s="263"/>
      <c r="V15" s="263"/>
      <c r="W15" s="263"/>
      <c r="X15" s="263" t="s">
        <v>205</v>
      </c>
      <c r="Y15" s="263"/>
      <c r="Z15" s="264" t="s">
        <v>232</v>
      </c>
      <c r="AA15" s="263"/>
      <c r="AB15" s="263"/>
      <c r="AC15" s="263"/>
      <c r="AD15" s="263"/>
      <c r="AE15" s="263"/>
      <c r="AF15" s="263" t="s">
        <v>242</v>
      </c>
      <c r="AG15" s="263"/>
      <c r="AH15" s="263" t="s">
        <v>247</v>
      </c>
      <c r="AI15" s="263"/>
      <c r="AJ15" s="264" t="s">
        <v>232</v>
      </c>
      <c r="AK15" s="263"/>
      <c r="AL15" s="263" t="s">
        <v>255</v>
      </c>
      <c r="AM15" s="263"/>
      <c r="AN15" s="263"/>
      <c r="AO15" s="263"/>
      <c r="AP15" s="263" t="s">
        <v>257</v>
      </c>
      <c r="AQ15" s="263"/>
      <c r="AR15" s="267"/>
      <c r="AS15" s="266"/>
      <c r="AT15" s="177"/>
    </row>
    <row r="16" spans="1:46" s="169" customFormat="1" ht="39.950000000000003" customHeight="1" x14ac:dyDescent="0.2">
      <c r="A16" s="181"/>
      <c r="B16" s="278"/>
      <c r="C16" s="272"/>
      <c r="D16" s="262" t="s">
        <v>4</v>
      </c>
      <c r="E16" s="262"/>
      <c r="F16" s="263"/>
      <c r="G16" s="263"/>
      <c r="H16" s="263" t="s">
        <v>181</v>
      </c>
      <c r="I16" s="263"/>
      <c r="J16" s="263" t="s">
        <v>194</v>
      </c>
      <c r="K16" s="263"/>
      <c r="L16" s="263" t="s">
        <v>188</v>
      </c>
      <c r="M16" s="263"/>
      <c r="N16" s="263" t="s">
        <v>194</v>
      </c>
      <c r="O16" s="263"/>
      <c r="P16" s="263" t="s">
        <v>194</v>
      </c>
      <c r="Q16" s="263"/>
      <c r="R16" s="263" t="s">
        <v>181</v>
      </c>
      <c r="S16" s="263"/>
      <c r="T16" s="263" t="s">
        <v>218</v>
      </c>
      <c r="U16" s="263"/>
      <c r="V16" s="263" t="s">
        <v>208</v>
      </c>
      <c r="W16" s="263"/>
      <c r="X16" s="263" t="s">
        <v>185</v>
      </c>
      <c r="Y16" s="263"/>
      <c r="Z16" s="264" t="s">
        <v>233</v>
      </c>
      <c r="AA16" s="263"/>
      <c r="AB16" s="263" t="s">
        <v>238</v>
      </c>
      <c r="AC16" s="263"/>
      <c r="AD16" s="263"/>
      <c r="AE16" s="263"/>
      <c r="AF16" s="263" t="s">
        <v>243</v>
      </c>
      <c r="AG16" s="263"/>
      <c r="AH16" s="263" t="s">
        <v>248</v>
      </c>
      <c r="AI16" s="263"/>
      <c r="AJ16" s="263" t="s">
        <v>194</v>
      </c>
      <c r="AK16" s="263"/>
      <c r="AL16" s="263"/>
      <c r="AM16" s="263"/>
      <c r="AN16" s="263"/>
      <c r="AO16" s="263"/>
      <c r="AP16" s="263" t="s">
        <v>181</v>
      </c>
      <c r="AQ16" s="263"/>
      <c r="AR16" s="267" t="s">
        <v>262</v>
      </c>
      <c r="AS16" s="266"/>
      <c r="AT16" s="177"/>
    </row>
    <row r="17" spans="1:58" s="169" customFormat="1" ht="39.950000000000003" customHeight="1" x14ac:dyDescent="0.2">
      <c r="A17" s="181"/>
      <c r="B17" s="278"/>
      <c r="C17" s="272"/>
      <c r="D17" s="268" t="s">
        <v>165</v>
      </c>
      <c r="E17" s="268"/>
      <c r="F17" s="267" t="s">
        <v>21</v>
      </c>
      <c r="G17" s="267"/>
      <c r="H17" s="267" t="s">
        <v>124</v>
      </c>
      <c r="I17" s="267"/>
      <c r="J17" s="267" t="s">
        <v>23</v>
      </c>
      <c r="K17" s="267"/>
      <c r="L17" s="267"/>
      <c r="M17" s="267"/>
      <c r="N17" s="267" t="s">
        <v>23</v>
      </c>
      <c r="O17" s="267"/>
      <c r="P17" s="267" t="s">
        <v>19</v>
      </c>
      <c r="Q17" s="267"/>
      <c r="R17" s="267"/>
      <c r="S17" s="267"/>
      <c r="T17" s="267" t="s">
        <v>120</v>
      </c>
      <c r="U17" s="267"/>
      <c r="V17" s="267" t="s">
        <v>20</v>
      </c>
      <c r="W17" s="267"/>
      <c r="X17" s="267" t="s">
        <v>23</v>
      </c>
      <c r="Y17" s="267"/>
      <c r="Z17" s="267" t="s">
        <v>19</v>
      </c>
      <c r="AA17" s="267"/>
      <c r="AB17" s="267" t="s">
        <v>19</v>
      </c>
      <c r="AC17" s="267"/>
      <c r="AD17" s="267"/>
      <c r="AE17" s="267"/>
      <c r="AF17" s="267"/>
      <c r="AG17" s="267"/>
      <c r="AH17" s="267" t="s">
        <v>23</v>
      </c>
      <c r="AI17" s="267"/>
      <c r="AJ17" s="267" t="s">
        <v>120</v>
      </c>
      <c r="AK17" s="267"/>
      <c r="AL17" s="267"/>
      <c r="AM17" s="267"/>
      <c r="AN17" s="267"/>
      <c r="AO17" s="267"/>
      <c r="AP17" s="267" t="s">
        <v>20</v>
      </c>
      <c r="AQ17" s="267"/>
      <c r="AR17" s="267" t="s">
        <v>23</v>
      </c>
      <c r="AS17" s="266"/>
      <c r="AT17" s="177"/>
    </row>
    <row r="18" spans="1:58" s="169" customFormat="1" ht="39.950000000000003" customHeight="1" x14ac:dyDescent="0.2">
      <c r="A18" s="181"/>
      <c r="B18" s="278"/>
      <c r="C18" s="272"/>
      <c r="D18" s="268" t="s">
        <v>166</v>
      </c>
      <c r="E18" s="268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6"/>
      <c r="AT18" s="177"/>
    </row>
    <row r="19" spans="1:58" s="169" customFormat="1" ht="39.950000000000003" customHeight="1" x14ac:dyDescent="0.2">
      <c r="A19" s="181"/>
      <c r="B19" s="278"/>
      <c r="C19" s="269" t="s">
        <v>116</v>
      </c>
      <c r="D19" s="269"/>
      <c r="E19" s="269"/>
      <c r="F19" s="270">
        <v>210</v>
      </c>
      <c r="G19" s="270"/>
      <c r="H19" s="271">
        <v>208</v>
      </c>
      <c r="I19" s="271"/>
      <c r="J19" s="271">
        <v>0</v>
      </c>
      <c r="K19" s="271"/>
      <c r="L19" s="271">
        <v>211</v>
      </c>
      <c r="M19" s="271"/>
      <c r="N19" s="271">
        <v>208</v>
      </c>
      <c r="O19" s="271"/>
      <c r="P19" s="271">
        <v>208</v>
      </c>
      <c r="Q19" s="271"/>
      <c r="R19" s="271">
        <v>0</v>
      </c>
      <c r="S19" s="271"/>
      <c r="T19" s="271">
        <v>0</v>
      </c>
      <c r="U19" s="271"/>
      <c r="V19" s="271">
        <v>202</v>
      </c>
      <c r="W19" s="271"/>
      <c r="X19" s="271">
        <v>192</v>
      </c>
      <c r="Y19" s="271"/>
      <c r="Z19" s="277">
        <v>206</v>
      </c>
      <c r="AA19" s="270"/>
      <c r="AB19" s="271">
        <v>202</v>
      </c>
      <c r="AC19" s="271"/>
      <c r="AD19" s="271">
        <v>0</v>
      </c>
      <c r="AE19" s="271"/>
      <c r="AF19" s="271">
        <v>203</v>
      </c>
      <c r="AG19" s="271"/>
      <c r="AH19" s="271">
        <v>194</v>
      </c>
      <c r="AI19" s="271"/>
      <c r="AJ19" s="271">
        <v>207</v>
      </c>
      <c r="AK19" s="271"/>
      <c r="AL19" s="271">
        <v>197</v>
      </c>
      <c r="AM19" s="271"/>
      <c r="AN19" s="271">
        <v>0</v>
      </c>
      <c r="AO19" s="271"/>
      <c r="AP19" s="271">
        <v>206</v>
      </c>
      <c r="AQ19" s="271"/>
      <c r="AR19" s="271">
        <v>199</v>
      </c>
      <c r="AS19" s="273"/>
      <c r="AT19" s="177"/>
    </row>
    <row r="20" spans="1:58" s="169" customFormat="1" ht="39.950000000000003" customHeight="1" x14ac:dyDescent="0.2">
      <c r="A20" s="181"/>
      <c r="B20" s="278"/>
      <c r="C20" s="276" t="s">
        <v>97</v>
      </c>
      <c r="D20" s="276"/>
      <c r="E20" s="276"/>
      <c r="F20" s="271">
        <v>105</v>
      </c>
      <c r="G20" s="271"/>
      <c r="H20" s="271">
        <v>104</v>
      </c>
      <c r="I20" s="271"/>
      <c r="J20" s="271"/>
      <c r="K20" s="271"/>
      <c r="L20" s="271">
        <v>105.5</v>
      </c>
      <c r="M20" s="271"/>
      <c r="N20" s="271">
        <v>104</v>
      </c>
      <c r="O20" s="271"/>
      <c r="P20" s="271">
        <v>104</v>
      </c>
      <c r="Q20" s="271"/>
      <c r="R20" s="271"/>
      <c r="S20" s="271"/>
      <c r="T20" s="271"/>
      <c r="U20" s="271"/>
      <c r="V20" s="271">
        <v>101</v>
      </c>
      <c r="W20" s="271"/>
      <c r="X20" s="271">
        <v>96</v>
      </c>
      <c r="Y20" s="271"/>
      <c r="Z20" s="274">
        <v>103</v>
      </c>
      <c r="AA20" s="271"/>
      <c r="AB20" s="271">
        <v>101</v>
      </c>
      <c r="AC20" s="271"/>
      <c r="AD20" s="271"/>
      <c r="AE20" s="271"/>
      <c r="AF20" s="271">
        <v>101.5</v>
      </c>
      <c r="AG20" s="271"/>
      <c r="AH20" s="271">
        <v>97</v>
      </c>
      <c r="AI20" s="271"/>
      <c r="AJ20" s="271">
        <v>103.5</v>
      </c>
      <c r="AK20" s="271"/>
      <c r="AL20" s="271">
        <v>98.5</v>
      </c>
      <c r="AM20" s="271"/>
      <c r="AN20" s="271"/>
      <c r="AO20" s="271"/>
      <c r="AP20" s="271">
        <v>103</v>
      </c>
      <c r="AQ20" s="271"/>
      <c r="AR20" s="271">
        <v>99.5</v>
      </c>
      <c r="AS20" s="273"/>
      <c r="AT20" s="177"/>
    </row>
    <row r="21" spans="1:58" s="169" customFormat="1" ht="39.950000000000003" customHeight="1" x14ac:dyDescent="0.2">
      <c r="A21" s="181"/>
      <c r="B21" s="279"/>
      <c r="C21" s="287" t="s">
        <v>136</v>
      </c>
      <c r="D21" s="287"/>
      <c r="E21" s="287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177"/>
    </row>
    <row r="22" spans="1:58" s="178" customFormat="1" ht="4.5" customHeight="1" thickBot="1" x14ac:dyDescent="0.25">
      <c r="A22" s="181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77"/>
    </row>
    <row r="23" spans="1:58" s="169" customFormat="1" ht="49.5" customHeight="1" thickTop="1" x14ac:dyDescent="0.2">
      <c r="A23" s="181"/>
      <c r="B23" s="311" t="s">
        <v>69</v>
      </c>
      <c r="C23" s="288" t="s">
        <v>145</v>
      </c>
      <c r="D23" s="291" t="s">
        <v>149</v>
      </c>
      <c r="E23" s="291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92"/>
      <c r="AS23" s="293"/>
      <c r="AT23" s="177"/>
    </row>
    <row r="24" spans="1:58" s="179" customFormat="1" ht="49.5" customHeight="1" thickBot="1" x14ac:dyDescent="0.25">
      <c r="A24" s="181"/>
      <c r="B24" s="312"/>
      <c r="C24" s="289"/>
      <c r="D24" s="294" t="s">
        <v>147</v>
      </c>
      <c r="E24" s="295"/>
      <c r="F24" s="285"/>
      <c r="G24" s="286"/>
      <c r="H24" s="285"/>
      <c r="I24" s="286"/>
      <c r="J24" s="285"/>
      <c r="K24" s="286"/>
      <c r="L24" s="285"/>
      <c r="M24" s="286"/>
      <c r="N24" s="285"/>
      <c r="O24" s="286"/>
      <c r="P24" s="285"/>
      <c r="Q24" s="286"/>
      <c r="R24" s="285"/>
      <c r="S24" s="286"/>
      <c r="T24" s="285"/>
      <c r="U24" s="286"/>
      <c r="V24" s="285"/>
      <c r="W24" s="286"/>
      <c r="X24" s="285"/>
      <c r="Y24" s="286"/>
      <c r="Z24" s="285"/>
      <c r="AA24" s="286"/>
      <c r="AB24" s="285"/>
      <c r="AC24" s="286"/>
      <c r="AD24" s="285"/>
      <c r="AE24" s="286"/>
      <c r="AF24" s="285"/>
      <c r="AG24" s="286"/>
      <c r="AH24" s="285"/>
      <c r="AI24" s="286"/>
      <c r="AJ24" s="285"/>
      <c r="AK24" s="286"/>
      <c r="AL24" s="285"/>
      <c r="AM24" s="286"/>
      <c r="AN24" s="285"/>
      <c r="AO24" s="286"/>
      <c r="AP24" s="285"/>
      <c r="AQ24" s="286"/>
      <c r="AR24" s="296"/>
      <c r="AS24" s="297"/>
      <c r="AT24" s="177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</row>
    <row r="25" spans="1:58" s="169" customFormat="1" ht="60" customHeight="1" thickTop="1" thickBot="1" x14ac:dyDescent="0.25">
      <c r="A25" s="181"/>
      <c r="B25" s="313"/>
      <c r="C25" s="290"/>
      <c r="D25" s="281" t="s">
        <v>146</v>
      </c>
      <c r="E25" s="282"/>
      <c r="F25" s="283">
        <f>SUM(F23+F24)</f>
        <v>0</v>
      </c>
      <c r="G25" s="284"/>
      <c r="H25" s="283">
        <f>SUM(H23+H24)</f>
        <v>0</v>
      </c>
      <c r="I25" s="284"/>
      <c r="J25" s="283">
        <f>SUM(J23+J24)</f>
        <v>0</v>
      </c>
      <c r="K25" s="284"/>
      <c r="L25" s="283">
        <f>SUM(L23+L24)</f>
        <v>0</v>
      </c>
      <c r="M25" s="284"/>
      <c r="N25" s="283">
        <f>SUM(N23+N24)</f>
        <v>0</v>
      </c>
      <c r="O25" s="284"/>
      <c r="P25" s="283">
        <f>SUM(P23+P24)</f>
        <v>0</v>
      </c>
      <c r="Q25" s="284"/>
      <c r="R25" s="283">
        <f>SUM(R23+R24)</f>
        <v>0</v>
      </c>
      <c r="S25" s="284"/>
      <c r="T25" s="283">
        <f>SUM(T23+T24)</f>
        <v>0</v>
      </c>
      <c r="U25" s="284"/>
      <c r="V25" s="283">
        <f>SUM(V23+V24)</f>
        <v>0</v>
      </c>
      <c r="W25" s="284"/>
      <c r="X25" s="283">
        <f>SUM(X23+X24)</f>
        <v>0</v>
      </c>
      <c r="Y25" s="284"/>
      <c r="Z25" s="283">
        <f>SUM(Z23+Z24)</f>
        <v>0</v>
      </c>
      <c r="AA25" s="284"/>
      <c r="AB25" s="283">
        <f>SUM(AB23+AB24)</f>
        <v>0</v>
      </c>
      <c r="AC25" s="284"/>
      <c r="AD25" s="283">
        <f>SUM(AD23+AD24)</f>
        <v>0</v>
      </c>
      <c r="AE25" s="284"/>
      <c r="AF25" s="283">
        <f>SUM(AF23+AF24)</f>
        <v>0</v>
      </c>
      <c r="AG25" s="284"/>
      <c r="AH25" s="283">
        <f>SUM(AH23+AH24)</f>
        <v>0</v>
      </c>
      <c r="AI25" s="284"/>
      <c r="AJ25" s="283">
        <f>SUM(AJ23+AJ24)</f>
        <v>0</v>
      </c>
      <c r="AK25" s="284"/>
      <c r="AL25" s="283">
        <f>SUM(AL23+AL24)</f>
        <v>0</v>
      </c>
      <c r="AM25" s="284"/>
      <c r="AN25" s="283">
        <f>SUM(AN23+AN24)</f>
        <v>0</v>
      </c>
      <c r="AO25" s="284"/>
      <c r="AP25" s="283">
        <f>SUM(AP23+AP24)</f>
        <v>0</v>
      </c>
      <c r="AQ25" s="284"/>
      <c r="AR25" s="298">
        <f>SUM(AR23+AR24)</f>
        <v>0</v>
      </c>
      <c r="AS25" s="299"/>
      <c r="AT25" s="177"/>
    </row>
    <row r="26" spans="1:58" s="184" customFormat="1" ht="6" customHeight="1" thickTop="1" thickBot="1" x14ac:dyDescent="0.25">
      <c r="A26" s="181"/>
      <c r="B26" s="182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77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80"/>
    </row>
    <row r="27" spans="1:58" s="169" customFormat="1" ht="50.1" customHeight="1" thickTop="1" x14ac:dyDescent="0.2">
      <c r="A27" s="181"/>
      <c r="B27" s="300" t="s">
        <v>70</v>
      </c>
      <c r="C27" s="303" t="s">
        <v>84</v>
      </c>
      <c r="D27" s="306" t="s">
        <v>148</v>
      </c>
      <c r="E27" s="307"/>
      <c r="F27" s="308">
        <v>0.69</v>
      </c>
      <c r="G27" s="309"/>
      <c r="H27" s="308">
        <v>0.69499999999999995</v>
      </c>
      <c r="I27" s="309"/>
      <c r="J27" s="308">
        <v>0</v>
      </c>
      <c r="K27" s="309"/>
      <c r="L27" s="308">
        <v>0.80400000000000005</v>
      </c>
      <c r="M27" s="309"/>
      <c r="N27" s="308">
        <v>0.59</v>
      </c>
      <c r="O27" s="309"/>
      <c r="P27" s="308">
        <v>0.60499999999999998</v>
      </c>
      <c r="Q27" s="309"/>
      <c r="R27" s="308">
        <v>0</v>
      </c>
      <c r="S27" s="309"/>
      <c r="T27" s="308">
        <v>0</v>
      </c>
      <c r="U27" s="309"/>
      <c r="V27" s="308">
        <v>0.6</v>
      </c>
      <c r="W27" s="309"/>
      <c r="X27" s="308">
        <v>0.3</v>
      </c>
      <c r="Y27" s="309"/>
      <c r="Z27" s="308">
        <v>0.70199999999999996</v>
      </c>
      <c r="AA27" s="309"/>
      <c r="AB27" s="308">
        <v>0.79200000000000004</v>
      </c>
      <c r="AC27" s="309"/>
      <c r="AD27" s="308">
        <v>0</v>
      </c>
      <c r="AE27" s="309"/>
      <c r="AF27" s="308">
        <v>0.88500000000000001</v>
      </c>
      <c r="AG27" s="309"/>
      <c r="AH27" s="308">
        <v>1.1499999999999999</v>
      </c>
      <c r="AI27" s="309"/>
      <c r="AJ27" s="308">
        <v>1.115</v>
      </c>
      <c r="AK27" s="309"/>
      <c r="AL27" s="308">
        <v>0.73</v>
      </c>
      <c r="AM27" s="309"/>
      <c r="AN27" s="308">
        <v>0</v>
      </c>
      <c r="AO27" s="309"/>
      <c r="AP27" s="308">
        <v>0.69199999999999995</v>
      </c>
      <c r="AQ27" s="309"/>
      <c r="AR27" s="308">
        <v>2</v>
      </c>
      <c r="AS27" s="310"/>
      <c r="AT27" s="177"/>
    </row>
    <row r="28" spans="1:58" s="169" customFormat="1" ht="50.1" customHeight="1" x14ac:dyDescent="0.2">
      <c r="A28" s="181"/>
      <c r="B28" s="301"/>
      <c r="C28" s="304"/>
      <c r="D28" s="294" t="s">
        <v>85</v>
      </c>
      <c r="E28" s="295"/>
      <c r="F28" s="285">
        <v>7.27</v>
      </c>
      <c r="G28" s="286"/>
      <c r="H28" s="285">
        <v>9.33</v>
      </c>
      <c r="I28" s="286"/>
      <c r="J28" s="285">
        <v>0</v>
      </c>
      <c r="K28" s="286"/>
      <c r="L28" s="285">
        <v>14.98</v>
      </c>
      <c r="M28" s="286"/>
      <c r="N28" s="285">
        <v>10.039999999999999</v>
      </c>
      <c r="O28" s="286"/>
      <c r="P28" s="285">
        <v>12.29</v>
      </c>
      <c r="Q28" s="286"/>
      <c r="R28" s="285">
        <v>0</v>
      </c>
      <c r="S28" s="286"/>
      <c r="T28" s="285">
        <v>0</v>
      </c>
      <c r="U28" s="286"/>
      <c r="V28" s="285">
        <v>12.5</v>
      </c>
      <c r="W28" s="286"/>
      <c r="X28" s="285">
        <v>15.45</v>
      </c>
      <c r="Y28" s="286"/>
      <c r="Z28" s="285">
        <v>13.53</v>
      </c>
      <c r="AA28" s="286"/>
      <c r="AB28" s="285">
        <v>9.5299999999999994</v>
      </c>
      <c r="AC28" s="286"/>
      <c r="AD28" s="285">
        <v>0</v>
      </c>
      <c r="AE28" s="286"/>
      <c r="AF28" s="285">
        <v>22.774999999999999</v>
      </c>
      <c r="AG28" s="286"/>
      <c r="AH28" s="285">
        <v>10.94</v>
      </c>
      <c r="AI28" s="286"/>
      <c r="AJ28" s="285">
        <v>12.36</v>
      </c>
      <c r="AK28" s="286"/>
      <c r="AL28" s="285">
        <v>14.045</v>
      </c>
      <c r="AM28" s="286"/>
      <c r="AN28" s="285">
        <v>0</v>
      </c>
      <c r="AO28" s="286"/>
      <c r="AP28" s="285">
        <v>15.92</v>
      </c>
      <c r="AQ28" s="286"/>
      <c r="AR28" s="285">
        <v>7.27</v>
      </c>
      <c r="AS28" s="314"/>
      <c r="AT28" s="177"/>
    </row>
    <row r="29" spans="1:58" s="169" customFormat="1" ht="50.1" customHeight="1" x14ac:dyDescent="0.2">
      <c r="A29" s="181"/>
      <c r="B29" s="301"/>
      <c r="C29" s="304"/>
      <c r="D29" s="294" t="s">
        <v>86</v>
      </c>
      <c r="E29" s="295"/>
      <c r="F29" s="285">
        <v>0</v>
      </c>
      <c r="G29" s="286"/>
      <c r="H29" s="285">
        <v>13.35</v>
      </c>
      <c r="I29" s="286"/>
      <c r="J29" s="285">
        <v>0</v>
      </c>
      <c r="K29" s="286"/>
      <c r="L29" s="285">
        <v>0</v>
      </c>
      <c r="M29" s="286"/>
      <c r="N29" s="285">
        <v>3.82</v>
      </c>
      <c r="O29" s="286"/>
      <c r="P29" s="285">
        <v>2.5499999999999998</v>
      </c>
      <c r="Q29" s="286"/>
      <c r="R29" s="285">
        <v>0</v>
      </c>
      <c r="S29" s="286"/>
      <c r="T29" s="285">
        <v>0</v>
      </c>
      <c r="U29" s="286"/>
      <c r="V29" s="285">
        <v>2.5</v>
      </c>
      <c r="W29" s="286"/>
      <c r="X29" s="285">
        <v>6.22</v>
      </c>
      <c r="Y29" s="286"/>
      <c r="Z29" s="285">
        <v>0</v>
      </c>
      <c r="AA29" s="286"/>
      <c r="AB29" s="285">
        <v>14.33</v>
      </c>
      <c r="AC29" s="286"/>
      <c r="AD29" s="285">
        <v>0</v>
      </c>
      <c r="AE29" s="286"/>
      <c r="AF29" s="285">
        <v>8.51</v>
      </c>
      <c r="AG29" s="286"/>
      <c r="AH29" s="285">
        <v>8.2850000000000001</v>
      </c>
      <c r="AI29" s="286"/>
      <c r="AJ29" s="285">
        <v>4.97</v>
      </c>
      <c r="AK29" s="286"/>
      <c r="AL29" s="285">
        <v>13.882</v>
      </c>
      <c r="AM29" s="286"/>
      <c r="AN29" s="285">
        <v>0</v>
      </c>
      <c r="AO29" s="286"/>
      <c r="AP29" s="285">
        <v>0</v>
      </c>
      <c r="AQ29" s="286"/>
      <c r="AR29" s="285">
        <v>3.35</v>
      </c>
      <c r="AS29" s="314"/>
      <c r="AT29" s="177"/>
    </row>
    <row r="30" spans="1:58" s="169" customFormat="1" ht="60" customHeight="1" thickBot="1" x14ac:dyDescent="0.25">
      <c r="A30" s="181"/>
      <c r="B30" s="302"/>
      <c r="C30" s="305"/>
      <c r="D30" s="317" t="s">
        <v>128</v>
      </c>
      <c r="E30" s="318"/>
      <c r="F30" s="315">
        <f>SUM(F28+F29+F27)</f>
        <v>7.9599999999999991</v>
      </c>
      <c r="G30" s="316"/>
      <c r="H30" s="315">
        <f t="shared" ref="H30" si="0">SUM(H28+H29+H27)</f>
        <v>23.375</v>
      </c>
      <c r="I30" s="316"/>
      <c r="J30" s="315">
        <f t="shared" ref="J30" si="1">SUM(J28+J29+J27)</f>
        <v>0</v>
      </c>
      <c r="K30" s="316"/>
      <c r="L30" s="315">
        <f t="shared" ref="L30" si="2">SUM(L28+L29+L27)</f>
        <v>15.784000000000001</v>
      </c>
      <c r="M30" s="316"/>
      <c r="N30" s="315">
        <f t="shared" ref="N30" si="3">SUM(N28+N29+N27)</f>
        <v>14.45</v>
      </c>
      <c r="O30" s="316"/>
      <c r="P30" s="315">
        <f t="shared" ref="P30" si="4">SUM(P28+P29+P27)</f>
        <v>15.445</v>
      </c>
      <c r="Q30" s="316"/>
      <c r="R30" s="315">
        <f t="shared" ref="R30" si="5">SUM(R28+R29+R27)</f>
        <v>0</v>
      </c>
      <c r="S30" s="316"/>
      <c r="T30" s="315">
        <f t="shared" ref="T30" si="6">SUM(T28+T29+T27)</f>
        <v>0</v>
      </c>
      <c r="U30" s="316"/>
      <c r="V30" s="315">
        <f t="shared" ref="V30" si="7">SUM(V28+V29+V27)</f>
        <v>15.6</v>
      </c>
      <c r="W30" s="316"/>
      <c r="X30" s="315">
        <f t="shared" ref="X30" si="8">SUM(X28+X29+X27)</f>
        <v>21.97</v>
      </c>
      <c r="Y30" s="316"/>
      <c r="Z30" s="315">
        <f t="shared" ref="Z30" si="9">SUM(Z28+Z29+Z27)</f>
        <v>14.231999999999999</v>
      </c>
      <c r="AA30" s="316"/>
      <c r="AB30" s="315">
        <f t="shared" ref="AB30" si="10">SUM(AB28+AB29+AB27)</f>
        <v>24.652000000000001</v>
      </c>
      <c r="AC30" s="316"/>
      <c r="AD30" s="315">
        <f t="shared" ref="AD30" si="11">SUM(AD28+AD29+AD27)</f>
        <v>0</v>
      </c>
      <c r="AE30" s="316"/>
      <c r="AF30" s="315">
        <f t="shared" ref="AF30" si="12">SUM(AF28+AF29+AF27)</f>
        <v>32.169999999999995</v>
      </c>
      <c r="AG30" s="316"/>
      <c r="AH30" s="315">
        <f t="shared" ref="AH30" si="13">SUM(AH28+AH29+AH27)</f>
        <v>20.375</v>
      </c>
      <c r="AI30" s="316"/>
      <c r="AJ30" s="315">
        <f t="shared" ref="AJ30" si="14">SUM(AJ28+AJ29+AJ27)</f>
        <v>18.444999999999997</v>
      </c>
      <c r="AK30" s="316"/>
      <c r="AL30" s="315">
        <f t="shared" ref="AL30" si="15">SUM(AL28+AL29+AL27)</f>
        <v>28.657</v>
      </c>
      <c r="AM30" s="316"/>
      <c r="AN30" s="315">
        <f t="shared" ref="AN30" si="16">SUM(AN28+AN29+AN27)</f>
        <v>0</v>
      </c>
      <c r="AO30" s="316"/>
      <c r="AP30" s="315">
        <f t="shared" ref="AP30" si="17">SUM(AP28+AP29+AP27)</f>
        <v>16.611999999999998</v>
      </c>
      <c r="AQ30" s="316"/>
      <c r="AR30" s="315">
        <f t="shared" ref="AR30" si="18">SUM(AR28+AR29+AR27)</f>
        <v>12.62</v>
      </c>
      <c r="AS30" s="321"/>
      <c r="AT30" s="177"/>
    </row>
    <row r="31" spans="1:58" s="184" customFormat="1" ht="6" customHeight="1" thickTop="1" thickBot="1" x14ac:dyDescent="0.25">
      <c r="A31" s="181"/>
      <c r="B31" s="182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5"/>
      <c r="AT31" s="177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80"/>
    </row>
    <row r="32" spans="1:58" s="169" customFormat="1" ht="39.950000000000003" customHeight="1" thickTop="1" x14ac:dyDescent="0.2">
      <c r="A32" s="181"/>
      <c r="B32" s="322" t="s">
        <v>71</v>
      </c>
      <c r="C32" s="325" t="s">
        <v>87</v>
      </c>
      <c r="D32" s="328" t="s">
        <v>1</v>
      </c>
      <c r="E32" s="328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319"/>
      <c r="AS32" s="320"/>
      <c r="AT32" s="177"/>
    </row>
    <row r="33" spans="1:58" s="169" customFormat="1" ht="39.950000000000003" customHeight="1" x14ac:dyDescent="0.2">
      <c r="A33" s="181"/>
      <c r="B33" s="323"/>
      <c r="C33" s="326"/>
      <c r="D33" s="262" t="s">
        <v>2</v>
      </c>
      <c r="E33" s="262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329"/>
      <c r="AT33" s="177"/>
    </row>
    <row r="34" spans="1:58" s="169" customFormat="1" ht="39.950000000000003" customHeight="1" x14ac:dyDescent="0.2">
      <c r="A34" s="181"/>
      <c r="B34" s="323"/>
      <c r="C34" s="326"/>
      <c r="D34" s="262" t="s">
        <v>3</v>
      </c>
      <c r="E34" s="262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330"/>
      <c r="Q34" s="330"/>
      <c r="R34" s="330"/>
      <c r="S34" s="330"/>
      <c r="T34" s="330"/>
      <c r="U34" s="330"/>
      <c r="V34" s="330"/>
      <c r="W34" s="330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329"/>
      <c r="AT34" s="177"/>
    </row>
    <row r="35" spans="1:58" s="169" customFormat="1" ht="39.950000000000003" customHeight="1" x14ac:dyDescent="0.2">
      <c r="A35" s="181"/>
      <c r="B35" s="323"/>
      <c r="C35" s="326"/>
      <c r="D35" s="262" t="s">
        <v>24</v>
      </c>
      <c r="E35" s="262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329"/>
      <c r="AT35" s="177"/>
    </row>
    <row r="36" spans="1:58" s="169" customFormat="1" ht="39.950000000000003" customHeight="1" x14ac:dyDescent="0.2">
      <c r="A36" s="181"/>
      <c r="B36" s="323"/>
      <c r="C36" s="326"/>
      <c r="D36" s="262" t="s">
        <v>8</v>
      </c>
      <c r="E36" s="262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329"/>
      <c r="AT36" s="177"/>
    </row>
    <row r="37" spans="1:58" s="169" customFormat="1" ht="39.950000000000003" customHeight="1" x14ac:dyDescent="0.2">
      <c r="A37" s="181"/>
      <c r="B37" s="323"/>
      <c r="C37" s="326"/>
      <c r="D37" s="262" t="s">
        <v>7</v>
      </c>
      <c r="E37" s="262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329"/>
      <c r="AT37" s="177"/>
    </row>
    <row r="38" spans="1:58" s="169" customFormat="1" ht="50.1" customHeight="1" x14ac:dyDescent="0.2">
      <c r="A38" s="181"/>
      <c r="B38" s="323"/>
      <c r="C38" s="327"/>
      <c r="D38" s="331" t="s">
        <v>126</v>
      </c>
      <c r="E38" s="331"/>
      <c r="F38" s="332">
        <f>SUM(F32:G37)</f>
        <v>0</v>
      </c>
      <c r="G38" s="332"/>
      <c r="H38" s="332">
        <f t="shared" ref="H38" si="19">SUM(H32:I37)</f>
        <v>0</v>
      </c>
      <c r="I38" s="332"/>
      <c r="J38" s="332">
        <f t="shared" ref="J38" si="20">SUM(J32:K37)</f>
        <v>0</v>
      </c>
      <c r="K38" s="332"/>
      <c r="L38" s="332">
        <f t="shared" ref="L38" si="21">SUM(L32:M37)</f>
        <v>0</v>
      </c>
      <c r="M38" s="332"/>
      <c r="N38" s="332">
        <f t="shared" ref="N38" si="22">SUM(N32:O37)</f>
        <v>0</v>
      </c>
      <c r="O38" s="332"/>
      <c r="P38" s="332">
        <f t="shared" ref="P38" si="23">SUM(P32:Q37)</f>
        <v>0</v>
      </c>
      <c r="Q38" s="332"/>
      <c r="R38" s="332">
        <f t="shared" ref="R38" si="24">SUM(R32:S37)</f>
        <v>0</v>
      </c>
      <c r="S38" s="332"/>
      <c r="T38" s="332">
        <f t="shared" ref="T38" si="25">SUM(T32:U37)</f>
        <v>0</v>
      </c>
      <c r="U38" s="332"/>
      <c r="V38" s="332">
        <f t="shared" ref="V38" si="26">SUM(V32:W37)</f>
        <v>0</v>
      </c>
      <c r="W38" s="332"/>
      <c r="X38" s="332">
        <f t="shared" ref="X38" si="27">SUM(X32:Y37)</f>
        <v>0</v>
      </c>
      <c r="Y38" s="332"/>
      <c r="Z38" s="332">
        <f>SUM(Z32:AA37)</f>
        <v>0</v>
      </c>
      <c r="AA38" s="332"/>
      <c r="AB38" s="332">
        <f t="shared" ref="AB38" si="28">SUM(AB32:AC37)</f>
        <v>0</v>
      </c>
      <c r="AC38" s="332"/>
      <c r="AD38" s="332">
        <f t="shared" ref="AD38" si="29">SUM(AD32:AE37)</f>
        <v>0</v>
      </c>
      <c r="AE38" s="332"/>
      <c r="AF38" s="332">
        <f t="shared" ref="AF38" si="30">SUM(AF32:AG37)</f>
        <v>0</v>
      </c>
      <c r="AG38" s="332"/>
      <c r="AH38" s="332">
        <f t="shared" ref="AH38" si="31">SUM(AH32:AI37)</f>
        <v>0</v>
      </c>
      <c r="AI38" s="332"/>
      <c r="AJ38" s="332">
        <f t="shared" ref="AJ38" si="32">SUM(AJ32:AK37)</f>
        <v>0</v>
      </c>
      <c r="AK38" s="332"/>
      <c r="AL38" s="332">
        <f t="shared" ref="AL38" si="33">SUM(AL32:AM37)</f>
        <v>0</v>
      </c>
      <c r="AM38" s="332"/>
      <c r="AN38" s="332">
        <f t="shared" ref="AN38" si="34">SUM(AN32:AO37)</f>
        <v>0</v>
      </c>
      <c r="AO38" s="332"/>
      <c r="AP38" s="332">
        <f t="shared" ref="AP38" si="35">SUM(AP32:AQ37)</f>
        <v>0</v>
      </c>
      <c r="AQ38" s="332"/>
      <c r="AR38" s="332">
        <f t="shared" ref="AR38" si="36">SUM(AR32:AS37)</f>
        <v>0</v>
      </c>
      <c r="AS38" s="333"/>
      <c r="AT38" s="177"/>
    </row>
    <row r="39" spans="1:58" s="169" customFormat="1" ht="39.950000000000003" customHeight="1" x14ac:dyDescent="0.2">
      <c r="A39" s="181"/>
      <c r="B39" s="323"/>
      <c r="C39" s="334" t="s">
        <v>88</v>
      </c>
      <c r="D39" s="262" t="s">
        <v>1</v>
      </c>
      <c r="E39" s="262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329"/>
      <c r="AT39" s="177"/>
    </row>
    <row r="40" spans="1:58" s="169" customFormat="1" ht="39.950000000000003" customHeight="1" x14ac:dyDescent="0.2">
      <c r="A40" s="181"/>
      <c r="B40" s="323"/>
      <c r="C40" s="326"/>
      <c r="D40" s="262" t="s">
        <v>2</v>
      </c>
      <c r="E40" s="262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329"/>
      <c r="AT40" s="177"/>
    </row>
    <row r="41" spans="1:58" s="169" customFormat="1" ht="39.950000000000003" customHeight="1" x14ac:dyDescent="0.2">
      <c r="A41" s="181"/>
      <c r="B41" s="323"/>
      <c r="C41" s="326"/>
      <c r="D41" s="262" t="s">
        <v>3</v>
      </c>
      <c r="E41" s="262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330"/>
      <c r="AK41" s="330"/>
      <c r="AL41" s="330"/>
      <c r="AM41" s="330"/>
      <c r="AN41" s="330"/>
      <c r="AO41" s="330"/>
      <c r="AP41" s="330"/>
      <c r="AQ41" s="330"/>
      <c r="AR41" s="330"/>
      <c r="AS41" s="336"/>
      <c r="AT41" s="177"/>
    </row>
    <row r="42" spans="1:58" s="169" customFormat="1" ht="39.950000000000003" customHeight="1" x14ac:dyDescent="0.2">
      <c r="A42" s="181"/>
      <c r="B42" s="323"/>
      <c r="C42" s="326"/>
      <c r="D42" s="262" t="s">
        <v>24</v>
      </c>
      <c r="E42" s="262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329"/>
      <c r="AT42" s="177"/>
    </row>
    <row r="43" spans="1:58" s="169" customFormat="1" ht="39.950000000000003" customHeight="1" x14ac:dyDescent="0.2">
      <c r="A43" s="181"/>
      <c r="B43" s="323"/>
      <c r="C43" s="326"/>
      <c r="D43" s="262" t="s">
        <v>8</v>
      </c>
      <c r="E43" s="262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329"/>
      <c r="AT43" s="177"/>
    </row>
    <row r="44" spans="1:58" s="169" customFormat="1" ht="39.75" customHeight="1" x14ac:dyDescent="0.2">
      <c r="A44" s="181"/>
      <c r="B44" s="323"/>
      <c r="C44" s="326"/>
      <c r="D44" s="262" t="s">
        <v>7</v>
      </c>
      <c r="E44" s="262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329"/>
      <c r="AT44" s="177"/>
    </row>
    <row r="45" spans="1:58" s="169" customFormat="1" ht="49.5" customHeight="1" x14ac:dyDescent="0.2">
      <c r="A45" s="181"/>
      <c r="B45" s="323"/>
      <c r="C45" s="326"/>
      <c r="D45" s="331" t="s">
        <v>127</v>
      </c>
      <c r="E45" s="331"/>
      <c r="F45" s="332">
        <f>SUM(F39:G44)</f>
        <v>0</v>
      </c>
      <c r="G45" s="332"/>
      <c r="H45" s="332">
        <f t="shared" ref="H45" si="37">SUM(H39:I44)</f>
        <v>0</v>
      </c>
      <c r="I45" s="332"/>
      <c r="J45" s="332">
        <f t="shared" ref="J45" si="38">SUM(J39:K44)</f>
        <v>0</v>
      </c>
      <c r="K45" s="332"/>
      <c r="L45" s="332">
        <f t="shared" ref="L45" si="39">SUM(L39:M44)</f>
        <v>0</v>
      </c>
      <c r="M45" s="332"/>
      <c r="N45" s="332">
        <f t="shared" ref="N45" si="40">SUM(N39:O44)</f>
        <v>0</v>
      </c>
      <c r="O45" s="332"/>
      <c r="P45" s="332">
        <f t="shared" ref="P45" si="41">SUM(P39:Q44)</f>
        <v>0</v>
      </c>
      <c r="Q45" s="332"/>
      <c r="R45" s="332">
        <f t="shared" ref="R45" si="42">SUM(R39:S44)</f>
        <v>0</v>
      </c>
      <c r="S45" s="332"/>
      <c r="T45" s="332">
        <f t="shared" ref="T45" si="43">SUM(T39:U44)</f>
        <v>0</v>
      </c>
      <c r="U45" s="332"/>
      <c r="V45" s="332">
        <f t="shared" ref="V45" si="44">SUM(V39:W44)</f>
        <v>0</v>
      </c>
      <c r="W45" s="332"/>
      <c r="X45" s="332">
        <f t="shared" ref="X45" si="45">SUM(X39:Y44)</f>
        <v>0</v>
      </c>
      <c r="Y45" s="332"/>
      <c r="Z45" s="332">
        <f>SUM(Z39:AA44)</f>
        <v>0</v>
      </c>
      <c r="AA45" s="332"/>
      <c r="AB45" s="332">
        <f t="shared" ref="AB45" si="46">SUM(AB39:AC44)</f>
        <v>0</v>
      </c>
      <c r="AC45" s="332"/>
      <c r="AD45" s="332">
        <f t="shared" ref="AD45" si="47">SUM(AD39:AE44)</f>
        <v>0</v>
      </c>
      <c r="AE45" s="332"/>
      <c r="AF45" s="332">
        <f t="shared" ref="AF45" si="48">SUM(AF39:AG44)</f>
        <v>0</v>
      </c>
      <c r="AG45" s="332"/>
      <c r="AH45" s="332">
        <f t="shared" ref="AH45" si="49">SUM(AH39:AI44)</f>
        <v>0</v>
      </c>
      <c r="AI45" s="332"/>
      <c r="AJ45" s="332">
        <f t="shared" ref="AJ45" si="50">SUM(AJ39:AK44)</f>
        <v>0</v>
      </c>
      <c r="AK45" s="332"/>
      <c r="AL45" s="332">
        <f t="shared" ref="AL45" si="51">SUM(AL39:AM44)</f>
        <v>0</v>
      </c>
      <c r="AM45" s="332"/>
      <c r="AN45" s="332">
        <f t="shared" ref="AN45" si="52">SUM(AN39:AO44)</f>
        <v>0</v>
      </c>
      <c r="AO45" s="332"/>
      <c r="AP45" s="332">
        <f t="shared" ref="AP45" si="53">SUM(AP39:AQ44)</f>
        <v>0</v>
      </c>
      <c r="AQ45" s="332"/>
      <c r="AR45" s="332">
        <f t="shared" ref="AR45" si="54">SUM(AR39:AS44)</f>
        <v>0</v>
      </c>
      <c r="AS45" s="333"/>
      <c r="AT45" s="177"/>
    </row>
    <row r="46" spans="1:58" s="169" customFormat="1" ht="60" customHeight="1" thickBot="1" x14ac:dyDescent="0.25">
      <c r="A46" s="181"/>
      <c r="B46" s="324"/>
      <c r="C46" s="335"/>
      <c r="D46" s="347" t="s">
        <v>129</v>
      </c>
      <c r="E46" s="347"/>
      <c r="F46" s="337">
        <f>F38+F45</f>
        <v>0</v>
      </c>
      <c r="G46" s="337"/>
      <c r="H46" s="337">
        <f t="shared" ref="H46" si="55">H38+H45</f>
        <v>0</v>
      </c>
      <c r="I46" s="337"/>
      <c r="J46" s="337">
        <f t="shared" ref="J46" si="56">J38+J45</f>
        <v>0</v>
      </c>
      <c r="K46" s="337"/>
      <c r="L46" s="337">
        <f t="shared" ref="L46" si="57">L38+L45</f>
        <v>0</v>
      </c>
      <c r="M46" s="337"/>
      <c r="N46" s="337">
        <f t="shared" ref="N46" si="58">N38+N45</f>
        <v>0</v>
      </c>
      <c r="O46" s="337"/>
      <c r="P46" s="337">
        <f t="shared" ref="P46" si="59">P38+P45</f>
        <v>0</v>
      </c>
      <c r="Q46" s="337"/>
      <c r="R46" s="337">
        <f t="shared" ref="R46" si="60">R38+R45</f>
        <v>0</v>
      </c>
      <c r="S46" s="337"/>
      <c r="T46" s="337">
        <f t="shared" ref="T46" si="61">T38+T45</f>
        <v>0</v>
      </c>
      <c r="U46" s="337"/>
      <c r="V46" s="337">
        <f t="shared" ref="V46" si="62">V38+V45</f>
        <v>0</v>
      </c>
      <c r="W46" s="337"/>
      <c r="X46" s="337">
        <f t="shared" ref="X46" si="63">X38+X45</f>
        <v>0</v>
      </c>
      <c r="Y46" s="337"/>
      <c r="Z46" s="337">
        <f>Z38+Z45</f>
        <v>0</v>
      </c>
      <c r="AA46" s="337"/>
      <c r="AB46" s="337">
        <f t="shared" ref="AB46" si="64">AB38+AB45</f>
        <v>0</v>
      </c>
      <c r="AC46" s="337"/>
      <c r="AD46" s="337">
        <f t="shared" ref="AD46" si="65">AD38+AD45</f>
        <v>0</v>
      </c>
      <c r="AE46" s="337"/>
      <c r="AF46" s="337">
        <f t="shared" ref="AF46" si="66">AF38+AF45</f>
        <v>0</v>
      </c>
      <c r="AG46" s="337"/>
      <c r="AH46" s="337">
        <f t="shared" ref="AH46" si="67">AH38+AH45</f>
        <v>0</v>
      </c>
      <c r="AI46" s="337"/>
      <c r="AJ46" s="337">
        <f t="shared" ref="AJ46" si="68">AJ38+AJ45</f>
        <v>0</v>
      </c>
      <c r="AK46" s="337"/>
      <c r="AL46" s="337">
        <f t="shared" ref="AL46" si="69">AL38+AL45</f>
        <v>0</v>
      </c>
      <c r="AM46" s="337"/>
      <c r="AN46" s="337">
        <f t="shared" ref="AN46" si="70">AN38+AN45</f>
        <v>0</v>
      </c>
      <c r="AO46" s="337"/>
      <c r="AP46" s="337">
        <f t="shared" ref="AP46" si="71">AP38+AP45</f>
        <v>0</v>
      </c>
      <c r="AQ46" s="337"/>
      <c r="AR46" s="337">
        <f t="shared" ref="AR46" si="72">AR38+AR45</f>
        <v>0</v>
      </c>
      <c r="AS46" s="338"/>
      <c r="AT46" s="177"/>
    </row>
    <row r="47" spans="1:58" s="184" customFormat="1" ht="6" customHeight="1" thickTop="1" x14ac:dyDescent="0.2">
      <c r="A47" s="181"/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77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80"/>
    </row>
    <row r="48" spans="1:58" ht="32.25" customHeight="1" x14ac:dyDescent="0.2">
      <c r="A48" s="181"/>
      <c r="B48" s="339" t="s">
        <v>72</v>
      </c>
      <c r="C48" s="342" t="s">
        <v>157</v>
      </c>
      <c r="D48" s="18" t="s">
        <v>83</v>
      </c>
      <c r="E48" s="19" t="s">
        <v>156</v>
      </c>
      <c r="F48" s="186" t="s">
        <v>5</v>
      </c>
      <c r="G48" s="186" t="s">
        <v>6</v>
      </c>
      <c r="H48" s="186" t="s">
        <v>5</v>
      </c>
      <c r="I48" s="186" t="s">
        <v>6</v>
      </c>
      <c r="J48" s="186" t="s">
        <v>5</v>
      </c>
      <c r="K48" s="186" t="s">
        <v>6</v>
      </c>
      <c r="L48" s="186" t="s">
        <v>5</v>
      </c>
      <c r="M48" s="186" t="s">
        <v>6</v>
      </c>
      <c r="N48" s="186" t="s">
        <v>5</v>
      </c>
      <c r="O48" s="186" t="s">
        <v>6</v>
      </c>
      <c r="P48" s="186" t="s">
        <v>5</v>
      </c>
      <c r="Q48" s="186" t="s">
        <v>6</v>
      </c>
      <c r="R48" s="186" t="s">
        <v>5</v>
      </c>
      <c r="S48" s="186" t="s">
        <v>6</v>
      </c>
      <c r="T48" s="186" t="s">
        <v>5</v>
      </c>
      <c r="U48" s="186" t="s">
        <v>6</v>
      </c>
      <c r="V48" s="186" t="s">
        <v>5</v>
      </c>
      <c r="W48" s="186" t="s">
        <v>6</v>
      </c>
      <c r="X48" s="186" t="s">
        <v>5</v>
      </c>
      <c r="Y48" s="187" t="s">
        <v>6</v>
      </c>
      <c r="Z48" s="186" t="s">
        <v>5</v>
      </c>
      <c r="AA48" s="186" t="s">
        <v>6</v>
      </c>
      <c r="AB48" s="186" t="s">
        <v>5</v>
      </c>
      <c r="AC48" s="186" t="s">
        <v>6</v>
      </c>
      <c r="AD48" s="186" t="s">
        <v>5</v>
      </c>
      <c r="AE48" s="186" t="s">
        <v>6</v>
      </c>
      <c r="AF48" s="186" t="s">
        <v>5</v>
      </c>
      <c r="AG48" s="186" t="s">
        <v>6</v>
      </c>
      <c r="AH48" s="186" t="s">
        <v>5</v>
      </c>
      <c r="AI48" s="186" t="s">
        <v>6</v>
      </c>
      <c r="AJ48" s="186" t="s">
        <v>5</v>
      </c>
      <c r="AK48" s="186" t="s">
        <v>6</v>
      </c>
      <c r="AL48" s="186" t="s">
        <v>5</v>
      </c>
      <c r="AM48" s="186" t="s">
        <v>6</v>
      </c>
      <c r="AN48" s="186" t="s">
        <v>5</v>
      </c>
      <c r="AO48" s="186" t="s">
        <v>6</v>
      </c>
      <c r="AP48" s="186" t="s">
        <v>5</v>
      </c>
      <c r="AQ48" s="186" t="s">
        <v>6</v>
      </c>
      <c r="AR48" s="186" t="s">
        <v>5</v>
      </c>
      <c r="AS48" s="187" t="s">
        <v>6</v>
      </c>
      <c r="AT48" s="177"/>
    </row>
    <row r="49" spans="1:46" ht="39.950000000000003" customHeight="1" x14ac:dyDescent="0.2">
      <c r="A49" s="181"/>
      <c r="B49" s="340"/>
      <c r="C49" s="343"/>
      <c r="D49" s="14" t="s">
        <v>89</v>
      </c>
      <c r="E49" s="15">
        <v>0</v>
      </c>
      <c r="F49" s="33"/>
      <c r="G49" s="31">
        <f>F49*$E49</f>
        <v>0</v>
      </c>
      <c r="H49" s="33"/>
      <c r="I49" s="31">
        <f>H49*$E49</f>
        <v>0</v>
      </c>
      <c r="J49" s="33"/>
      <c r="K49" s="31">
        <f>J49*$E49</f>
        <v>0</v>
      </c>
      <c r="L49" s="33"/>
      <c r="M49" s="31">
        <f>L49*$E49</f>
        <v>0</v>
      </c>
      <c r="N49" s="33"/>
      <c r="O49" s="31">
        <f>N49*$E49</f>
        <v>0</v>
      </c>
      <c r="P49" s="33"/>
      <c r="Q49" s="31">
        <f>P49*$E49</f>
        <v>0</v>
      </c>
      <c r="R49" s="33"/>
      <c r="S49" s="31">
        <f>R49*$E49</f>
        <v>0</v>
      </c>
      <c r="T49" s="33"/>
      <c r="U49" s="31">
        <f>T49*$E49</f>
        <v>0</v>
      </c>
      <c r="V49" s="33"/>
      <c r="W49" s="31">
        <f>V49*$E49</f>
        <v>0</v>
      </c>
      <c r="X49" s="33"/>
      <c r="Y49" s="31">
        <f>X49*$E49</f>
        <v>0</v>
      </c>
      <c r="Z49" s="33"/>
      <c r="AA49" s="31">
        <f>Z49*$E49</f>
        <v>0</v>
      </c>
      <c r="AB49" s="33"/>
      <c r="AC49" s="31">
        <f>AB49*$E49</f>
        <v>0</v>
      </c>
      <c r="AD49" s="33"/>
      <c r="AE49" s="31">
        <f>AD49*$E49</f>
        <v>0</v>
      </c>
      <c r="AF49" s="33"/>
      <c r="AG49" s="31">
        <f>AF49*$E49</f>
        <v>0</v>
      </c>
      <c r="AH49" s="33"/>
      <c r="AI49" s="31">
        <f>AH49*$E49</f>
        <v>0</v>
      </c>
      <c r="AJ49" s="33"/>
      <c r="AK49" s="31">
        <f>AJ49*$E49</f>
        <v>0</v>
      </c>
      <c r="AL49" s="33"/>
      <c r="AM49" s="31">
        <f>AL49*$E49</f>
        <v>0</v>
      </c>
      <c r="AN49" s="33"/>
      <c r="AO49" s="31">
        <f>AN49*$E49</f>
        <v>0</v>
      </c>
      <c r="AP49" s="33"/>
      <c r="AQ49" s="31">
        <f>AP49*$E49</f>
        <v>0</v>
      </c>
      <c r="AR49" s="33"/>
      <c r="AS49" s="32">
        <f>AR49*$E49</f>
        <v>0</v>
      </c>
      <c r="AT49" s="177"/>
    </row>
    <row r="50" spans="1:46" ht="39.950000000000003" customHeight="1" x14ac:dyDescent="0.2">
      <c r="A50" s="181"/>
      <c r="B50" s="340"/>
      <c r="C50" s="343"/>
      <c r="D50" s="14" t="s">
        <v>90</v>
      </c>
      <c r="E50" s="15">
        <v>0</v>
      </c>
      <c r="F50" s="35"/>
      <c r="G50" s="31">
        <f>F50*$E50</f>
        <v>0</v>
      </c>
      <c r="H50" s="34"/>
      <c r="I50" s="31">
        <f>H50*$E50</f>
        <v>0</v>
      </c>
      <c r="J50" s="34"/>
      <c r="K50" s="31">
        <f>J50*$E50</f>
        <v>0</v>
      </c>
      <c r="L50" s="34"/>
      <c r="M50" s="31">
        <f>L50*$E50</f>
        <v>0</v>
      </c>
      <c r="N50" s="34"/>
      <c r="O50" s="31">
        <f>N50*$E50</f>
        <v>0</v>
      </c>
      <c r="P50" s="34"/>
      <c r="Q50" s="31">
        <f>P50*$E50</f>
        <v>0</v>
      </c>
      <c r="R50" s="34"/>
      <c r="S50" s="31">
        <f>R50*$E50</f>
        <v>0</v>
      </c>
      <c r="T50" s="34"/>
      <c r="U50" s="31">
        <f>T50*$E50</f>
        <v>0</v>
      </c>
      <c r="V50" s="34"/>
      <c r="W50" s="31">
        <f>V50*$E50</f>
        <v>0</v>
      </c>
      <c r="X50" s="34"/>
      <c r="Y50" s="31">
        <f>X50*$E50</f>
        <v>0</v>
      </c>
      <c r="Z50" s="35"/>
      <c r="AA50" s="31">
        <f>Z50*$E50</f>
        <v>0</v>
      </c>
      <c r="AB50" s="34"/>
      <c r="AC50" s="31">
        <f>AB50*$E50</f>
        <v>0</v>
      </c>
      <c r="AD50" s="34"/>
      <c r="AE50" s="31">
        <f>AD50*$E50</f>
        <v>0</v>
      </c>
      <c r="AF50" s="34"/>
      <c r="AG50" s="31">
        <f>AF50*$E50</f>
        <v>0</v>
      </c>
      <c r="AH50" s="34"/>
      <c r="AI50" s="31">
        <f>AH50*$E50</f>
        <v>0</v>
      </c>
      <c r="AJ50" s="34"/>
      <c r="AK50" s="31">
        <f>AJ50*$E50</f>
        <v>0</v>
      </c>
      <c r="AL50" s="34"/>
      <c r="AM50" s="31">
        <f>AL50*$E50</f>
        <v>0</v>
      </c>
      <c r="AN50" s="34"/>
      <c r="AO50" s="31">
        <f>AN50*$E50</f>
        <v>0</v>
      </c>
      <c r="AP50" s="34"/>
      <c r="AQ50" s="31">
        <f>AP50*$E50</f>
        <v>0</v>
      </c>
      <c r="AR50" s="34"/>
      <c r="AS50" s="32">
        <f>AR50*$E50</f>
        <v>0</v>
      </c>
      <c r="AT50" s="177"/>
    </row>
    <row r="51" spans="1:46" ht="39.950000000000003" customHeight="1" x14ac:dyDescent="0.2">
      <c r="A51" s="181"/>
      <c r="B51" s="340"/>
      <c r="C51" s="343"/>
      <c r="D51" s="14" t="s">
        <v>115</v>
      </c>
      <c r="E51" s="15">
        <v>5.3999999999999999E-2</v>
      </c>
      <c r="F51" s="35"/>
      <c r="G51" s="31">
        <f>F51*$E51</f>
        <v>0</v>
      </c>
      <c r="H51" s="34"/>
      <c r="I51" s="31">
        <f>H51*$E51</f>
        <v>0</v>
      </c>
      <c r="J51" s="34"/>
      <c r="K51" s="31">
        <f>J51*$E51</f>
        <v>0</v>
      </c>
      <c r="L51" s="34"/>
      <c r="M51" s="31">
        <f>L51*$E51</f>
        <v>0</v>
      </c>
      <c r="N51" s="34"/>
      <c r="O51" s="31">
        <f>N51*$E51</f>
        <v>0</v>
      </c>
      <c r="P51" s="34"/>
      <c r="Q51" s="31">
        <f>P51*$E51</f>
        <v>0</v>
      </c>
      <c r="R51" s="34"/>
      <c r="S51" s="31">
        <f>R51*$E51</f>
        <v>0</v>
      </c>
      <c r="T51" s="34"/>
      <c r="U51" s="31">
        <f>T51*$E51</f>
        <v>0</v>
      </c>
      <c r="V51" s="34"/>
      <c r="W51" s="31">
        <f>V51*$E51</f>
        <v>0</v>
      </c>
      <c r="X51" s="34"/>
      <c r="Y51" s="31">
        <f>X51*$E51</f>
        <v>0</v>
      </c>
      <c r="Z51" s="35"/>
      <c r="AA51" s="31">
        <f>Z51*$E51</f>
        <v>0</v>
      </c>
      <c r="AB51" s="34"/>
      <c r="AC51" s="31">
        <f>AB51*$E51</f>
        <v>0</v>
      </c>
      <c r="AD51" s="34"/>
      <c r="AE51" s="31">
        <f>AD51*$E51</f>
        <v>0</v>
      </c>
      <c r="AF51" s="34"/>
      <c r="AG51" s="31">
        <f>AF51*$E51</f>
        <v>0</v>
      </c>
      <c r="AH51" s="34"/>
      <c r="AI51" s="31">
        <f>AH51*$E51</f>
        <v>0</v>
      </c>
      <c r="AJ51" s="34">
        <v>207</v>
      </c>
      <c r="AK51" s="31">
        <f>AJ51*$E51</f>
        <v>11.177999999999999</v>
      </c>
      <c r="AL51" s="34"/>
      <c r="AM51" s="31">
        <f>AL51*$E51</f>
        <v>0</v>
      </c>
      <c r="AN51" s="34"/>
      <c r="AO51" s="31">
        <f>AN51*$E51</f>
        <v>0</v>
      </c>
      <c r="AP51" s="34"/>
      <c r="AQ51" s="31">
        <f>AP51*$E51</f>
        <v>0</v>
      </c>
      <c r="AR51" s="34"/>
      <c r="AS51" s="32">
        <f>AR51*$E51</f>
        <v>0</v>
      </c>
      <c r="AT51" s="177"/>
    </row>
    <row r="52" spans="1:46" ht="39.950000000000003" customHeight="1" x14ac:dyDescent="0.2">
      <c r="A52" s="181"/>
      <c r="B52" s="340"/>
      <c r="C52" s="343"/>
      <c r="D52" s="14" t="s">
        <v>114</v>
      </c>
      <c r="E52" s="15">
        <v>0.04</v>
      </c>
      <c r="F52" s="35"/>
      <c r="G52" s="31">
        <f t="shared" ref="G52:I65" si="73">F52*$E52</f>
        <v>0</v>
      </c>
      <c r="H52" s="34"/>
      <c r="I52" s="31">
        <f t="shared" si="73"/>
        <v>0</v>
      </c>
      <c r="J52" s="34"/>
      <c r="K52" s="31">
        <f t="shared" ref="K52:K65" si="74">J52*$E52</f>
        <v>0</v>
      </c>
      <c r="L52" s="34"/>
      <c r="M52" s="31">
        <f t="shared" ref="M52" si="75">L52*$E52</f>
        <v>0</v>
      </c>
      <c r="N52" s="34"/>
      <c r="O52" s="31">
        <f t="shared" ref="O52:O65" si="76">N52*$E52</f>
        <v>0</v>
      </c>
      <c r="P52" s="34"/>
      <c r="Q52" s="31">
        <f t="shared" ref="Q52:Q65" si="77">P52*$E52</f>
        <v>0</v>
      </c>
      <c r="R52" s="34"/>
      <c r="S52" s="31">
        <f t="shared" ref="S52:S65" si="78">R52*$E52</f>
        <v>0</v>
      </c>
      <c r="T52" s="34"/>
      <c r="U52" s="31">
        <f t="shared" ref="U52:U60" si="79">T52*$E52</f>
        <v>0</v>
      </c>
      <c r="V52" s="34"/>
      <c r="W52" s="31">
        <f t="shared" ref="W52:W65" si="80">V52*$E52</f>
        <v>0</v>
      </c>
      <c r="X52" s="34"/>
      <c r="Y52" s="31">
        <f t="shared" ref="Y52:Y65" si="81">X52*$E52</f>
        <v>0</v>
      </c>
      <c r="Z52" s="35"/>
      <c r="AA52" s="31">
        <f t="shared" ref="AA52:AA65" si="82">Z52*$E52</f>
        <v>0</v>
      </c>
      <c r="AB52" s="34"/>
      <c r="AC52" s="31">
        <f t="shared" ref="AC52:AC65" si="83">AB52*$E52</f>
        <v>0</v>
      </c>
      <c r="AD52" s="34"/>
      <c r="AE52" s="31">
        <f t="shared" ref="AE52:AE65" si="84">AD52*$E52</f>
        <v>0</v>
      </c>
      <c r="AF52" s="34"/>
      <c r="AG52" s="31">
        <f t="shared" ref="AG52" si="85">AF52*$E52</f>
        <v>0</v>
      </c>
      <c r="AH52" s="34"/>
      <c r="AI52" s="31">
        <f t="shared" ref="AI52:AI65" si="86">AH52*$E52</f>
        <v>0</v>
      </c>
      <c r="AJ52" s="34"/>
      <c r="AK52" s="31">
        <f t="shared" ref="AK52:AK65" si="87">AJ52*$E52</f>
        <v>0</v>
      </c>
      <c r="AL52" s="34"/>
      <c r="AM52" s="31">
        <f t="shared" ref="AM52:AM65" si="88">AL52*$E52</f>
        <v>0</v>
      </c>
      <c r="AN52" s="34"/>
      <c r="AO52" s="31">
        <f t="shared" ref="AO52:AO60" si="89">AN52*$E52</f>
        <v>0</v>
      </c>
      <c r="AP52" s="34"/>
      <c r="AQ52" s="31">
        <f t="shared" ref="AQ52:AQ65" si="90">AP52*$E52</f>
        <v>0</v>
      </c>
      <c r="AR52" s="34"/>
      <c r="AS52" s="32">
        <f t="shared" ref="AS52:AS65" si="91">AR52*$E52</f>
        <v>0</v>
      </c>
      <c r="AT52" s="177"/>
    </row>
    <row r="53" spans="1:46" ht="39.950000000000003" customHeight="1" x14ac:dyDescent="0.2">
      <c r="A53" s="181"/>
      <c r="B53" s="340"/>
      <c r="C53" s="343"/>
      <c r="D53" s="14" t="s">
        <v>113</v>
      </c>
      <c r="E53" s="15">
        <v>0.12</v>
      </c>
      <c r="F53" s="35"/>
      <c r="G53" s="31">
        <f t="shared" si="73"/>
        <v>0</v>
      </c>
      <c r="H53" s="34"/>
      <c r="I53" s="31">
        <f t="shared" si="73"/>
        <v>0</v>
      </c>
      <c r="J53" s="34"/>
      <c r="K53" s="31">
        <f t="shared" si="74"/>
        <v>0</v>
      </c>
      <c r="L53" s="34"/>
      <c r="M53" s="31">
        <f>L53*$E53</f>
        <v>0</v>
      </c>
      <c r="N53" s="34"/>
      <c r="O53" s="31">
        <f t="shared" si="76"/>
        <v>0</v>
      </c>
      <c r="P53" s="34"/>
      <c r="Q53" s="31">
        <f t="shared" si="77"/>
        <v>0</v>
      </c>
      <c r="R53" s="34"/>
      <c r="S53" s="31">
        <f t="shared" si="78"/>
        <v>0</v>
      </c>
      <c r="T53" s="34"/>
      <c r="U53" s="31">
        <f t="shared" si="79"/>
        <v>0</v>
      </c>
      <c r="V53" s="34"/>
      <c r="W53" s="31">
        <f t="shared" si="80"/>
        <v>0</v>
      </c>
      <c r="X53" s="34"/>
      <c r="Y53" s="31">
        <f t="shared" si="81"/>
        <v>0</v>
      </c>
      <c r="Z53" s="35"/>
      <c r="AA53" s="31">
        <f t="shared" si="82"/>
        <v>0</v>
      </c>
      <c r="AB53" s="34"/>
      <c r="AC53" s="31">
        <f t="shared" si="83"/>
        <v>0</v>
      </c>
      <c r="AD53" s="34"/>
      <c r="AE53" s="31">
        <f t="shared" si="84"/>
        <v>0</v>
      </c>
      <c r="AF53" s="34"/>
      <c r="AG53" s="31">
        <f>AF53*$E53</f>
        <v>0</v>
      </c>
      <c r="AH53" s="34"/>
      <c r="AI53" s="31">
        <f t="shared" si="86"/>
        <v>0</v>
      </c>
      <c r="AJ53" s="34"/>
      <c r="AK53" s="31">
        <f t="shared" si="87"/>
        <v>0</v>
      </c>
      <c r="AL53" s="34"/>
      <c r="AM53" s="31">
        <f t="shared" si="88"/>
        <v>0</v>
      </c>
      <c r="AN53" s="34"/>
      <c r="AO53" s="31">
        <f t="shared" si="89"/>
        <v>0</v>
      </c>
      <c r="AP53" s="34"/>
      <c r="AQ53" s="31">
        <f t="shared" si="90"/>
        <v>0</v>
      </c>
      <c r="AR53" s="34"/>
      <c r="AS53" s="32">
        <f t="shared" si="91"/>
        <v>0</v>
      </c>
      <c r="AT53" s="177"/>
    </row>
    <row r="54" spans="1:46" ht="39.950000000000003" customHeight="1" x14ac:dyDescent="0.2">
      <c r="A54" s="181"/>
      <c r="B54" s="340"/>
      <c r="C54" s="343"/>
      <c r="D54" s="14" t="s">
        <v>91</v>
      </c>
      <c r="E54" s="15">
        <v>0</v>
      </c>
      <c r="F54" s="35"/>
      <c r="G54" s="31">
        <f t="shared" si="73"/>
        <v>0</v>
      </c>
      <c r="H54" s="34"/>
      <c r="I54" s="31">
        <f t="shared" si="73"/>
        <v>0</v>
      </c>
      <c r="J54" s="34"/>
      <c r="K54" s="31">
        <f t="shared" si="74"/>
        <v>0</v>
      </c>
      <c r="L54" s="34"/>
      <c r="M54" s="31">
        <f>L54*$E54</f>
        <v>0</v>
      </c>
      <c r="N54" s="34"/>
      <c r="O54" s="31">
        <f t="shared" si="76"/>
        <v>0</v>
      </c>
      <c r="P54" s="34"/>
      <c r="Q54" s="31">
        <f t="shared" si="77"/>
        <v>0</v>
      </c>
      <c r="R54" s="34"/>
      <c r="S54" s="31">
        <f t="shared" si="78"/>
        <v>0</v>
      </c>
      <c r="T54" s="34"/>
      <c r="U54" s="31">
        <f t="shared" si="79"/>
        <v>0</v>
      </c>
      <c r="V54" s="34"/>
      <c r="W54" s="31">
        <f t="shared" si="80"/>
        <v>0</v>
      </c>
      <c r="X54" s="34"/>
      <c r="Y54" s="31">
        <f t="shared" si="81"/>
        <v>0</v>
      </c>
      <c r="Z54" s="35"/>
      <c r="AA54" s="31">
        <f t="shared" si="82"/>
        <v>0</v>
      </c>
      <c r="AB54" s="34"/>
      <c r="AC54" s="31">
        <f t="shared" si="83"/>
        <v>0</v>
      </c>
      <c r="AD54" s="34"/>
      <c r="AE54" s="31">
        <f t="shared" si="84"/>
        <v>0</v>
      </c>
      <c r="AF54" s="34"/>
      <c r="AG54" s="31">
        <f>AF54*$E54</f>
        <v>0</v>
      </c>
      <c r="AH54" s="34"/>
      <c r="AI54" s="31">
        <f t="shared" si="86"/>
        <v>0</v>
      </c>
      <c r="AJ54" s="34"/>
      <c r="AK54" s="31">
        <f t="shared" si="87"/>
        <v>0</v>
      </c>
      <c r="AL54" s="34"/>
      <c r="AM54" s="31">
        <f t="shared" si="88"/>
        <v>0</v>
      </c>
      <c r="AN54" s="34"/>
      <c r="AO54" s="31">
        <f t="shared" si="89"/>
        <v>0</v>
      </c>
      <c r="AP54" s="34"/>
      <c r="AQ54" s="31">
        <f t="shared" si="90"/>
        <v>0</v>
      </c>
      <c r="AR54" s="34"/>
      <c r="AS54" s="32">
        <f t="shared" si="91"/>
        <v>0</v>
      </c>
      <c r="AT54" s="177"/>
    </row>
    <row r="55" spans="1:46" ht="39.950000000000003" customHeight="1" x14ac:dyDescent="0.2">
      <c r="A55" s="181"/>
      <c r="B55" s="340"/>
      <c r="C55" s="343"/>
      <c r="D55" s="14" t="s">
        <v>92</v>
      </c>
      <c r="E55" s="15">
        <v>0</v>
      </c>
      <c r="F55" s="35"/>
      <c r="G55" s="31">
        <f t="shared" si="73"/>
        <v>0</v>
      </c>
      <c r="H55" s="34"/>
      <c r="I55" s="31">
        <f t="shared" si="73"/>
        <v>0</v>
      </c>
      <c r="J55" s="34"/>
      <c r="K55" s="31">
        <f t="shared" si="74"/>
        <v>0</v>
      </c>
      <c r="L55" s="34"/>
      <c r="M55" s="31">
        <f>L55*$E55</f>
        <v>0</v>
      </c>
      <c r="N55" s="34"/>
      <c r="O55" s="31">
        <f t="shared" si="76"/>
        <v>0</v>
      </c>
      <c r="P55" s="34"/>
      <c r="Q55" s="31">
        <f t="shared" si="77"/>
        <v>0</v>
      </c>
      <c r="R55" s="34"/>
      <c r="S55" s="31">
        <f t="shared" si="78"/>
        <v>0</v>
      </c>
      <c r="T55" s="34"/>
      <c r="U55" s="31">
        <f t="shared" si="79"/>
        <v>0</v>
      </c>
      <c r="V55" s="34"/>
      <c r="W55" s="31">
        <f t="shared" si="80"/>
        <v>0</v>
      </c>
      <c r="X55" s="34"/>
      <c r="Y55" s="31">
        <f t="shared" si="81"/>
        <v>0</v>
      </c>
      <c r="Z55" s="35"/>
      <c r="AA55" s="31">
        <f t="shared" si="82"/>
        <v>0</v>
      </c>
      <c r="AB55" s="34"/>
      <c r="AC55" s="31">
        <f t="shared" si="83"/>
        <v>0</v>
      </c>
      <c r="AD55" s="34"/>
      <c r="AE55" s="31">
        <f t="shared" si="84"/>
        <v>0</v>
      </c>
      <c r="AF55" s="34"/>
      <c r="AG55" s="31">
        <f>AF55*$E55</f>
        <v>0</v>
      </c>
      <c r="AH55" s="34"/>
      <c r="AI55" s="31">
        <f t="shared" si="86"/>
        <v>0</v>
      </c>
      <c r="AJ55" s="34"/>
      <c r="AK55" s="31">
        <f t="shared" si="87"/>
        <v>0</v>
      </c>
      <c r="AL55" s="34"/>
      <c r="AM55" s="31">
        <f t="shared" si="88"/>
        <v>0</v>
      </c>
      <c r="AN55" s="34"/>
      <c r="AO55" s="31">
        <f t="shared" si="89"/>
        <v>0</v>
      </c>
      <c r="AP55" s="34"/>
      <c r="AQ55" s="31">
        <f t="shared" si="90"/>
        <v>0</v>
      </c>
      <c r="AR55" s="34"/>
      <c r="AS55" s="32">
        <f t="shared" si="91"/>
        <v>0</v>
      </c>
      <c r="AT55" s="177"/>
    </row>
    <row r="56" spans="1:46" ht="39.950000000000003" customHeight="1" x14ac:dyDescent="0.2">
      <c r="A56" s="181"/>
      <c r="B56" s="340"/>
      <c r="C56" s="343"/>
      <c r="D56" s="14" t="s">
        <v>92</v>
      </c>
      <c r="E56" s="15">
        <v>0</v>
      </c>
      <c r="F56" s="35"/>
      <c r="G56" s="31">
        <f t="shared" si="73"/>
        <v>0</v>
      </c>
      <c r="H56" s="34"/>
      <c r="I56" s="31">
        <f t="shared" si="73"/>
        <v>0</v>
      </c>
      <c r="J56" s="34"/>
      <c r="K56" s="31">
        <f t="shared" si="74"/>
        <v>0</v>
      </c>
      <c r="L56" s="34"/>
      <c r="M56" s="31">
        <f>L56*$E56</f>
        <v>0</v>
      </c>
      <c r="N56" s="34"/>
      <c r="O56" s="31">
        <f t="shared" si="76"/>
        <v>0</v>
      </c>
      <c r="P56" s="34"/>
      <c r="Q56" s="31">
        <f t="shared" si="77"/>
        <v>0</v>
      </c>
      <c r="R56" s="34"/>
      <c r="S56" s="31">
        <f t="shared" si="78"/>
        <v>0</v>
      </c>
      <c r="T56" s="34"/>
      <c r="U56" s="31">
        <f t="shared" si="79"/>
        <v>0</v>
      </c>
      <c r="V56" s="34"/>
      <c r="W56" s="31">
        <f t="shared" si="80"/>
        <v>0</v>
      </c>
      <c r="X56" s="34"/>
      <c r="Y56" s="31">
        <f t="shared" si="81"/>
        <v>0</v>
      </c>
      <c r="Z56" s="35"/>
      <c r="AA56" s="31">
        <f t="shared" si="82"/>
        <v>0</v>
      </c>
      <c r="AB56" s="34"/>
      <c r="AC56" s="31">
        <f t="shared" si="83"/>
        <v>0</v>
      </c>
      <c r="AD56" s="34"/>
      <c r="AE56" s="31">
        <f t="shared" si="84"/>
        <v>0</v>
      </c>
      <c r="AF56" s="34"/>
      <c r="AG56" s="31">
        <f>AF56*$E56</f>
        <v>0</v>
      </c>
      <c r="AH56" s="34"/>
      <c r="AI56" s="31">
        <f t="shared" si="86"/>
        <v>0</v>
      </c>
      <c r="AJ56" s="34"/>
      <c r="AK56" s="31">
        <f t="shared" si="87"/>
        <v>0</v>
      </c>
      <c r="AL56" s="34"/>
      <c r="AM56" s="31">
        <f t="shared" si="88"/>
        <v>0</v>
      </c>
      <c r="AN56" s="34"/>
      <c r="AO56" s="31">
        <f t="shared" si="89"/>
        <v>0</v>
      </c>
      <c r="AP56" s="34"/>
      <c r="AQ56" s="31">
        <f t="shared" si="90"/>
        <v>0</v>
      </c>
      <c r="AR56" s="34"/>
      <c r="AS56" s="32">
        <f t="shared" si="91"/>
        <v>0</v>
      </c>
      <c r="AT56" s="177"/>
    </row>
    <row r="57" spans="1:46" ht="39.950000000000003" customHeight="1" x14ac:dyDescent="0.2">
      <c r="A57" s="181"/>
      <c r="B57" s="340"/>
      <c r="C57" s="343"/>
      <c r="D57" s="14" t="s">
        <v>112</v>
      </c>
      <c r="E57" s="15">
        <v>2E-3</v>
      </c>
      <c r="F57" s="35"/>
      <c r="G57" s="31">
        <f t="shared" si="73"/>
        <v>0</v>
      </c>
      <c r="H57" s="34">
        <v>208</v>
      </c>
      <c r="I57" s="31">
        <f t="shared" si="73"/>
        <v>0.41600000000000004</v>
      </c>
      <c r="J57" s="34"/>
      <c r="K57" s="31">
        <f t="shared" si="74"/>
        <v>0</v>
      </c>
      <c r="L57" s="34">
        <v>211</v>
      </c>
      <c r="M57" s="31">
        <f t="shared" ref="M57:M65" si="92">L57*$E57</f>
        <v>0.42199999999999999</v>
      </c>
      <c r="N57" s="34">
        <v>208</v>
      </c>
      <c r="O57" s="31">
        <f t="shared" si="76"/>
        <v>0.41600000000000004</v>
      </c>
      <c r="P57" s="34">
        <v>208</v>
      </c>
      <c r="Q57" s="31">
        <f t="shared" si="77"/>
        <v>0.41600000000000004</v>
      </c>
      <c r="R57" s="34"/>
      <c r="S57" s="31">
        <f t="shared" si="78"/>
        <v>0</v>
      </c>
      <c r="T57" s="34"/>
      <c r="U57" s="31">
        <f t="shared" si="79"/>
        <v>0</v>
      </c>
      <c r="V57" s="34"/>
      <c r="W57" s="31">
        <f t="shared" si="80"/>
        <v>0</v>
      </c>
      <c r="X57" s="34">
        <v>192</v>
      </c>
      <c r="Y57" s="31">
        <f t="shared" si="81"/>
        <v>0.38400000000000001</v>
      </c>
      <c r="Z57" s="35">
        <v>206</v>
      </c>
      <c r="AA57" s="31">
        <f t="shared" si="82"/>
        <v>0.41200000000000003</v>
      </c>
      <c r="AB57" s="34"/>
      <c r="AC57" s="31">
        <f t="shared" si="83"/>
        <v>0</v>
      </c>
      <c r="AD57" s="34"/>
      <c r="AE57" s="31">
        <f t="shared" si="84"/>
        <v>0</v>
      </c>
      <c r="AF57" s="34">
        <v>203</v>
      </c>
      <c r="AG57" s="31">
        <f t="shared" ref="AG57:AG65" si="93">AF57*$E57</f>
        <v>0.40600000000000003</v>
      </c>
      <c r="AH57" s="34">
        <v>0</v>
      </c>
      <c r="AI57" s="31">
        <f t="shared" si="86"/>
        <v>0</v>
      </c>
      <c r="AJ57" s="34"/>
      <c r="AK57" s="31">
        <f t="shared" si="87"/>
        <v>0</v>
      </c>
      <c r="AL57" s="34"/>
      <c r="AM57" s="31">
        <f t="shared" si="88"/>
        <v>0</v>
      </c>
      <c r="AN57" s="34"/>
      <c r="AO57" s="31">
        <f t="shared" si="89"/>
        <v>0</v>
      </c>
      <c r="AP57" s="34">
        <v>206</v>
      </c>
      <c r="AQ57" s="31">
        <f t="shared" si="90"/>
        <v>0.41200000000000003</v>
      </c>
      <c r="AR57" s="34"/>
      <c r="AS57" s="32">
        <f t="shared" si="91"/>
        <v>0</v>
      </c>
      <c r="AT57" s="177"/>
    </row>
    <row r="58" spans="1:46" ht="39.950000000000003" customHeight="1" x14ac:dyDescent="0.2">
      <c r="A58" s="181"/>
      <c r="B58" s="340"/>
      <c r="C58" s="343"/>
      <c r="D58" s="14" t="s">
        <v>111</v>
      </c>
      <c r="E58" s="16">
        <v>8.0000000000000002E-3</v>
      </c>
      <c r="F58" s="35"/>
      <c r="G58" s="31">
        <f t="shared" si="73"/>
        <v>0</v>
      </c>
      <c r="H58" s="34"/>
      <c r="I58" s="31">
        <f t="shared" si="73"/>
        <v>0</v>
      </c>
      <c r="J58" s="34"/>
      <c r="K58" s="31">
        <f t="shared" si="74"/>
        <v>0</v>
      </c>
      <c r="L58" s="34"/>
      <c r="M58" s="31">
        <f t="shared" si="92"/>
        <v>0</v>
      </c>
      <c r="N58" s="34"/>
      <c r="O58" s="31">
        <f t="shared" si="76"/>
        <v>0</v>
      </c>
      <c r="P58" s="34"/>
      <c r="Q58" s="31">
        <f t="shared" si="77"/>
        <v>0</v>
      </c>
      <c r="R58" s="34"/>
      <c r="S58" s="31">
        <f t="shared" si="78"/>
        <v>0</v>
      </c>
      <c r="T58" s="34"/>
      <c r="U58" s="31">
        <f t="shared" si="79"/>
        <v>0</v>
      </c>
      <c r="V58" s="34"/>
      <c r="W58" s="31">
        <f t="shared" si="80"/>
        <v>0</v>
      </c>
      <c r="X58" s="34"/>
      <c r="Y58" s="31">
        <f t="shared" si="81"/>
        <v>0</v>
      </c>
      <c r="Z58" s="35"/>
      <c r="AA58" s="31">
        <f t="shared" si="82"/>
        <v>0</v>
      </c>
      <c r="AB58" s="34"/>
      <c r="AC58" s="31">
        <f t="shared" si="83"/>
        <v>0</v>
      </c>
      <c r="AD58" s="34"/>
      <c r="AE58" s="31">
        <f t="shared" si="84"/>
        <v>0</v>
      </c>
      <c r="AF58" s="34"/>
      <c r="AG58" s="31">
        <f t="shared" si="93"/>
        <v>0</v>
      </c>
      <c r="AH58" s="34"/>
      <c r="AI58" s="31">
        <f t="shared" si="86"/>
        <v>0</v>
      </c>
      <c r="AJ58" s="34"/>
      <c r="AK58" s="31">
        <f t="shared" si="87"/>
        <v>0</v>
      </c>
      <c r="AL58" s="34"/>
      <c r="AM58" s="31">
        <f t="shared" si="88"/>
        <v>0</v>
      </c>
      <c r="AN58" s="34"/>
      <c r="AO58" s="31">
        <f t="shared" si="89"/>
        <v>0</v>
      </c>
      <c r="AP58" s="34"/>
      <c r="AQ58" s="31">
        <f t="shared" si="90"/>
        <v>0</v>
      </c>
      <c r="AR58" s="34"/>
      <c r="AS58" s="32">
        <f t="shared" si="91"/>
        <v>0</v>
      </c>
      <c r="AT58" s="177"/>
    </row>
    <row r="59" spans="1:46" ht="39.950000000000003" customHeight="1" x14ac:dyDescent="0.2">
      <c r="A59" s="181"/>
      <c r="B59" s="340"/>
      <c r="C59" s="343"/>
      <c r="D59" s="14" t="s">
        <v>110</v>
      </c>
      <c r="E59" s="15">
        <v>4.0000000000000001E-3</v>
      </c>
      <c r="F59" s="35">
        <v>210</v>
      </c>
      <c r="G59" s="31">
        <f t="shared" si="73"/>
        <v>0.84</v>
      </c>
      <c r="H59" s="34"/>
      <c r="I59" s="31">
        <f t="shared" si="73"/>
        <v>0</v>
      </c>
      <c r="J59" s="34"/>
      <c r="K59" s="31">
        <f t="shared" si="74"/>
        <v>0</v>
      </c>
      <c r="L59" s="34"/>
      <c r="M59" s="31">
        <f t="shared" si="92"/>
        <v>0</v>
      </c>
      <c r="N59" s="34"/>
      <c r="O59" s="31">
        <f t="shared" si="76"/>
        <v>0</v>
      </c>
      <c r="P59" s="34"/>
      <c r="Q59" s="31">
        <f t="shared" si="77"/>
        <v>0</v>
      </c>
      <c r="R59" s="34">
        <v>0</v>
      </c>
      <c r="S59" s="31">
        <f t="shared" si="78"/>
        <v>0</v>
      </c>
      <c r="T59" s="34"/>
      <c r="U59" s="31">
        <f t="shared" si="79"/>
        <v>0</v>
      </c>
      <c r="V59" s="34"/>
      <c r="W59" s="31">
        <f t="shared" si="80"/>
        <v>0</v>
      </c>
      <c r="X59" s="34"/>
      <c r="Y59" s="31">
        <f t="shared" si="81"/>
        <v>0</v>
      </c>
      <c r="Z59" s="35"/>
      <c r="AA59" s="31">
        <f t="shared" si="82"/>
        <v>0</v>
      </c>
      <c r="AB59" s="34"/>
      <c r="AC59" s="31">
        <f t="shared" si="83"/>
        <v>0</v>
      </c>
      <c r="AD59" s="34"/>
      <c r="AE59" s="31">
        <f t="shared" si="84"/>
        <v>0</v>
      </c>
      <c r="AF59" s="34"/>
      <c r="AG59" s="31">
        <f t="shared" si="93"/>
        <v>0</v>
      </c>
      <c r="AH59" s="34">
        <v>194</v>
      </c>
      <c r="AI59" s="31">
        <f t="shared" si="86"/>
        <v>0.77600000000000002</v>
      </c>
      <c r="AJ59" s="34"/>
      <c r="AK59" s="31">
        <f t="shared" si="87"/>
        <v>0</v>
      </c>
      <c r="AL59" s="34"/>
      <c r="AM59" s="31">
        <f t="shared" si="88"/>
        <v>0</v>
      </c>
      <c r="AN59" s="34"/>
      <c r="AO59" s="31">
        <f t="shared" si="89"/>
        <v>0</v>
      </c>
      <c r="AP59" s="34"/>
      <c r="AQ59" s="31">
        <f t="shared" si="90"/>
        <v>0</v>
      </c>
      <c r="AR59" s="34">
        <v>199</v>
      </c>
      <c r="AS59" s="32">
        <f t="shared" si="91"/>
        <v>0.79600000000000004</v>
      </c>
      <c r="AT59" s="177"/>
    </row>
    <row r="60" spans="1:46" ht="39.950000000000003" customHeight="1" x14ac:dyDescent="0.2">
      <c r="A60" s="181"/>
      <c r="B60" s="340"/>
      <c r="C60" s="343"/>
      <c r="D60" s="14" t="s">
        <v>93</v>
      </c>
      <c r="E60" s="15">
        <v>0</v>
      </c>
      <c r="F60" s="35"/>
      <c r="G60" s="31">
        <f t="shared" si="73"/>
        <v>0</v>
      </c>
      <c r="H60" s="34"/>
      <c r="I60" s="31">
        <f t="shared" si="73"/>
        <v>0</v>
      </c>
      <c r="J60" s="34"/>
      <c r="K60" s="31">
        <f t="shared" si="74"/>
        <v>0</v>
      </c>
      <c r="L60" s="34"/>
      <c r="M60" s="31">
        <f t="shared" si="92"/>
        <v>0</v>
      </c>
      <c r="N60" s="34"/>
      <c r="O60" s="31">
        <f t="shared" si="76"/>
        <v>0</v>
      </c>
      <c r="P60" s="34"/>
      <c r="Q60" s="31">
        <f t="shared" si="77"/>
        <v>0</v>
      </c>
      <c r="R60" s="34"/>
      <c r="S60" s="31">
        <f t="shared" si="78"/>
        <v>0</v>
      </c>
      <c r="T60" s="34"/>
      <c r="U60" s="31">
        <f t="shared" si="79"/>
        <v>0</v>
      </c>
      <c r="V60" s="34"/>
      <c r="W60" s="31">
        <f t="shared" si="80"/>
        <v>0</v>
      </c>
      <c r="X60" s="34"/>
      <c r="Y60" s="31">
        <f t="shared" si="81"/>
        <v>0</v>
      </c>
      <c r="Z60" s="35"/>
      <c r="AA60" s="31">
        <f t="shared" si="82"/>
        <v>0</v>
      </c>
      <c r="AB60" s="34"/>
      <c r="AC60" s="31">
        <f t="shared" si="83"/>
        <v>0</v>
      </c>
      <c r="AD60" s="34"/>
      <c r="AE60" s="31">
        <f t="shared" si="84"/>
        <v>0</v>
      </c>
      <c r="AF60" s="34"/>
      <c r="AG60" s="31">
        <f t="shared" si="93"/>
        <v>0</v>
      </c>
      <c r="AH60" s="34"/>
      <c r="AI60" s="31">
        <f t="shared" si="86"/>
        <v>0</v>
      </c>
      <c r="AJ60" s="34"/>
      <c r="AK60" s="31">
        <f t="shared" si="87"/>
        <v>0</v>
      </c>
      <c r="AL60" s="34"/>
      <c r="AM60" s="31">
        <f t="shared" si="88"/>
        <v>0</v>
      </c>
      <c r="AN60" s="34"/>
      <c r="AO60" s="31">
        <f t="shared" si="89"/>
        <v>0</v>
      </c>
      <c r="AP60" s="34"/>
      <c r="AQ60" s="31">
        <f t="shared" si="90"/>
        <v>0</v>
      </c>
      <c r="AR60" s="34"/>
      <c r="AS60" s="32">
        <f t="shared" si="91"/>
        <v>0</v>
      </c>
      <c r="AT60" s="177"/>
    </row>
    <row r="61" spans="1:46" ht="39.950000000000003" customHeight="1" x14ac:dyDescent="0.2">
      <c r="A61" s="181"/>
      <c r="B61" s="340"/>
      <c r="C61" s="343"/>
      <c r="D61" s="14" t="s">
        <v>106</v>
      </c>
      <c r="E61" s="15">
        <v>0.06</v>
      </c>
      <c r="F61" s="35"/>
      <c r="G61" s="31">
        <f t="shared" si="73"/>
        <v>0</v>
      </c>
      <c r="H61" s="34"/>
      <c r="I61" s="31">
        <f t="shared" si="73"/>
        <v>0</v>
      </c>
      <c r="J61" s="34"/>
      <c r="K61" s="31">
        <f t="shared" si="74"/>
        <v>0</v>
      </c>
      <c r="L61" s="34"/>
      <c r="M61" s="31">
        <f t="shared" si="92"/>
        <v>0</v>
      </c>
      <c r="N61" s="34"/>
      <c r="O61" s="31">
        <f t="shared" si="76"/>
        <v>0</v>
      </c>
      <c r="P61" s="34"/>
      <c r="Q61" s="31">
        <f t="shared" si="77"/>
        <v>0</v>
      </c>
      <c r="R61" s="34"/>
      <c r="S61" s="31">
        <f t="shared" si="78"/>
        <v>0</v>
      </c>
      <c r="T61" s="34"/>
      <c r="U61" s="31">
        <f>T61*$E61</f>
        <v>0</v>
      </c>
      <c r="V61" s="34"/>
      <c r="W61" s="31">
        <f t="shared" si="80"/>
        <v>0</v>
      </c>
      <c r="X61" s="34"/>
      <c r="Y61" s="31">
        <f t="shared" si="81"/>
        <v>0</v>
      </c>
      <c r="Z61" s="35"/>
      <c r="AA61" s="31">
        <f t="shared" si="82"/>
        <v>0</v>
      </c>
      <c r="AB61" s="34"/>
      <c r="AC61" s="31">
        <f t="shared" si="83"/>
        <v>0</v>
      </c>
      <c r="AD61" s="34"/>
      <c r="AE61" s="31">
        <f t="shared" si="84"/>
        <v>0</v>
      </c>
      <c r="AF61" s="34"/>
      <c r="AG61" s="31">
        <f t="shared" si="93"/>
        <v>0</v>
      </c>
      <c r="AH61" s="34"/>
      <c r="AI61" s="31">
        <f t="shared" si="86"/>
        <v>0</v>
      </c>
      <c r="AJ61" s="34"/>
      <c r="AK61" s="31">
        <f t="shared" si="87"/>
        <v>0</v>
      </c>
      <c r="AL61" s="34"/>
      <c r="AM61" s="31">
        <f t="shared" si="88"/>
        <v>0</v>
      </c>
      <c r="AN61" s="34"/>
      <c r="AO61" s="31">
        <f>AN61*$E61</f>
        <v>0</v>
      </c>
      <c r="AP61" s="34"/>
      <c r="AQ61" s="31">
        <f t="shared" si="90"/>
        <v>0</v>
      </c>
      <c r="AR61" s="34"/>
      <c r="AS61" s="32">
        <f t="shared" si="91"/>
        <v>0</v>
      </c>
      <c r="AT61" s="177"/>
    </row>
    <row r="62" spans="1:46" ht="39.950000000000003" customHeight="1" x14ac:dyDescent="0.2">
      <c r="A62" s="181"/>
      <c r="B62" s="340"/>
      <c r="C62" s="343"/>
      <c r="D62" s="14" t="s">
        <v>107</v>
      </c>
      <c r="E62" s="15">
        <v>0.03</v>
      </c>
      <c r="F62" s="35">
        <v>210</v>
      </c>
      <c r="G62" s="31">
        <f t="shared" si="73"/>
        <v>6.3</v>
      </c>
      <c r="H62" s="34">
        <v>208</v>
      </c>
      <c r="I62" s="31">
        <f t="shared" si="73"/>
        <v>6.24</v>
      </c>
      <c r="J62" s="34"/>
      <c r="K62" s="31">
        <f t="shared" si="74"/>
        <v>0</v>
      </c>
      <c r="L62" s="34">
        <v>211</v>
      </c>
      <c r="M62" s="31">
        <f t="shared" si="92"/>
        <v>6.33</v>
      </c>
      <c r="N62" s="34">
        <v>208</v>
      </c>
      <c r="O62" s="31">
        <f t="shared" si="76"/>
        <v>6.24</v>
      </c>
      <c r="P62" s="34">
        <v>208</v>
      </c>
      <c r="Q62" s="31">
        <f t="shared" si="77"/>
        <v>6.24</v>
      </c>
      <c r="R62" s="34">
        <v>0</v>
      </c>
      <c r="S62" s="31">
        <f t="shared" si="78"/>
        <v>0</v>
      </c>
      <c r="T62" s="34"/>
      <c r="U62" s="31">
        <f t="shared" ref="U62:U65" si="94">T62*$E62</f>
        <v>0</v>
      </c>
      <c r="V62" s="34"/>
      <c r="W62" s="31">
        <f t="shared" si="80"/>
        <v>0</v>
      </c>
      <c r="X62" s="34"/>
      <c r="Y62" s="31">
        <f t="shared" si="81"/>
        <v>0</v>
      </c>
      <c r="Z62" s="35">
        <v>206</v>
      </c>
      <c r="AA62" s="31">
        <f t="shared" si="82"/>
        <v>6.18</v>
      </c>
      <c r="AB62" s="34">
        <v>202</v>
      </c>
      <c r="AC62" s="31">
        <f t="shared" si="83"/>
        <v>6.06</v>
      </c>
      <c r="AD62" s="34"/>
      <c r="AE62" s="31">
        <f t="shared" si="84"/>
        <v>0</v>
      </c>
      <c r="AF62" s="34"/>
      <c r="AG62" s="31">
        <f t="shared" si="93"/>
        <v>0</v>
      </c>
      <c r="AH62" s="34"/>
      <c r="AI62" s="31">
        <f t="shared" si="86"/>
        <v>0</v>
      </c>
      <c r="AJ62" s="34">
        <v>207</v>
      </c>
      <c r="AK62" s="31">
        <f t="shared" si="87"/>
        <v>6.21</v>
      </c>
      <c r="AL62" s="34"/>
      <c r="AM62" s="31">
        <f t="shared" si="88"/>
        <v>0</v>
      </c>
      <c r="AN62" s="34"/>
      <c r="AO62" s="31">
        <f t="shared" ref="AO62:AO65" si="95">AN62*$E62</f>
        <v>0</v>
      </c>
      <c r="AP62" s="34">
        <v>206</v>
      </c>
      <c r="AQ62" s="31">
        <f t="shared" si="90"/>
        <v>6.18</v>
      </c>
      <c r="AR62" s="34"/>
      <c r="AS62" s="32">
        <f t="shared" si="91"/>
        <v>0</v>
      </c>
      <c r="AT62" s="177"/>
    </row>
    <row r="63" spans="1:46" ht="39.950000000000003" customHeight="1" x14ac:dyDescent="0.2">
      <c r="A63" s="181"/>
      <c r="B63" s="340"/>
      <c r="C63" s="343"/>
      <c r="D63" s="14" t="s">
        <v>108</v>
      </c>
      <c r="E63" s="15">
        <v>0.09</v>
      </c>
      <c r="F63" s="35"/>
      <c r="G63" s="31">
        <f t="shared" si="73"/>
        <v>0</v>
      </c>
      <c r="H63" s="34"/>
      <c r="I63" s="31">
        <f t="shared" si="73"/>
        <v>0</v>
      </c>
      <c r="J63" s="34"/>
      <c r="K63" s="31">
        <f t="shared" si="74"/>
        <v>0</v>
      </c>
      <c r="L63" s="34"/>
      <c r="M63" s="31">
        <f t="shared" si="92"/>
        <v>0</v>
      </c>
      <c r="N63" s="34"/>
      <c r="O63" s="31">
        <f t="shared" si="76"/>
        <v>0</v>
      </c>
      <c r="P63" s="34"/>
      <c r="Q63" s="31">
        <f t="shared" si="77"/>
        <v>0</v>
      </c>
      <c r="R63" s="34"/>
      <c r="S63" s="31">
        <f t="shared" si="78"/>
        <v>0</v>
      </c>
      <c r="T63" s="34"/>
      <c r="U63" s="31">
        <f t="shared" si="94"/>
        <v>0</v>
      </c>
      <c r="V63" s="34"/>
      <c r="W63" s="31">
        <f t="shared" si="80"/>
        <v>0</v>
      </c>
      <c r="X63" s="34"/>
      <c r="Y63" s="31">
        <f t="shared" si="81"/>
        <v>0</v>
      </c>
      <c r="Z63" s="35"/>
      <c r="AA63" s="31">
        <f t="shared" si="82"/>
        <v>0</v>
      </c>
      <c r="AB63" s="34"/>
      <c r="AC63" s="31">
        <f t="shared" si="83"/>
        <v>0</v>
      </c>
      <c r="AD63" s="34"/>
      <c r="AE63" s="31">
        <f t="shared" si="84"/>
        <v>0</v>
      </c>
      <c r="AF63" s="34"/>
      <c r="AG63" s="31">
        <f t="shared" si="93"/>
        <v>0</v>
      </c>
      <c r="AH63" s="34"/>
      <c r="AI63" s="31">
        <f t="shared" si="86"/>
        <v>0</v>
      </c>
      <c r="AJ63" s="34"/>
      <c r="AK63" s="31">
        <f t="shared" si="87"/>
        <v>0</v>
      </c>
      <c r="AL63" s="34"/>
      <c r="AM63" s="31">
        <f t="shared" si="88"/>
        <v>0</v>
      </c>
      <c r="AN63" s="34"/>
      <c r="AO63" s="31">
        <f t="shared" si="95"/>
        <v>0</v>
      </c>
      <c r="AP63" s="34"/>
      <c r="AQ63" s="31">
        <f t="shared" si="90"/>
        <v>0</v>
      </c>
      <c r="AR63" s="34"/>
      <c r="AS63" s="32">
        <f t="shared" si="91"/>
        <v>0</v>
      </c>
      <c r="AT63" s="177"/>
    </row>
    <row r="64" spans="1:46" ht="39.950000000000003" customHeight="1" x14ac:dyDescent="0.2">
      <c r="A64" s="181"/>
      <c r="B64" s="340"/>
      <c r="C64" s="343"/>
      <c r="D64" s="14" t="s">
        <v>94</v>
      </c>
      <c r="E64" s="15">
        <v>0</v>
      </c>
      <c r="F64" s="35"/>
      <c r="G64" s="31">
        <f t="shared" si="73"/>
        <v>0</v>
      </c>
      <c r="H64" s="34"/>
      <c r="I64" s="31">
        <f t="shared" si="73"/>
        <v>0</v>
      </c>
      <c r="J64" s="34"/>
      <c r="K64" s="31">
        <f t="shared" si="74"/>
        <v>0</v>
      </c>
      <c r="L64" s="34"/>
      <c r="M64" s="31">
        <f t="shared" si="92"/>
        <v>0</v>
      </c>
      <c r="N64" s="34"/>
      <c r="O64" s="31">
        <f t="shared" si="76"/>
        <v>0</v>
      </c>
      <c r="P64" s="34"/>
      <c r="Q64" s="31">
        <f t="shared" si="77"/>
        <v>0</v>
      </c>
      <c r="R64" s="34"/>
      <c r="S64" s="31">
        <f t="shared" si="78"/>
        <v>0</v>
      </c>
      <c r="T64" s="34"/>
      <c r="U64" s="31">
        <f t="shared" si="94"/>
        <v>0</v>
      </c>
      <c r="V64" s="34"/>
      <c r="W64" s="31">
        <f t="shared" si="80"/>
        <v>0</v>
      </c>
      <c r="X64" s="34"/>
      <c r="Y64" s="31">
        <f t="shared" si="81"/>
        <v>0</v>
      </c>
      <c r="Z64" s="35"/>
      <c r="AA64" s="31">
        <f t="shared" si="82"/>
        <v>0</v>
      </c>
      <c r="AB64" s="34"/>
      <c r="AC64" s="31">
        <f t="shared" si="83"/>
        <v>0</v>
      </c>
      <c r="AD64" s="34"/>
      <c r="AE64" s="31">
        <f t="shared" si="84"/>
        <v>0</v>
      </c>
      <c r="AF64" s="34"/>
      <c r="AG64" s="31">
        <f t="shared" si="93"/>
        <v>0</v>
      </c>
      <c r="AH64" s="34"/>
      <c r="AI64" s="31">
        <f t="shared" si="86"/>
        <v>0</v>
      </c>
      <c r="AJ64" s="34"/>
      <c r="AK64" s="31">
        <f t="shared" si="87"/>
        <v>0</v>
      </c>
      <c r="AL64" s="34"/>
      <c r="AM64" s="31">
        <f t="shared" si="88"/>
        <v>0</v>
      </c>
      <c r="AN64" s="34"/>
      <c r="AO64" s="31">
        <f t="shared" si="95"/>
        <v>0</v>
      </c>
      <c r="AP64" s="34"/>
      <c r="AQ64" s="31">
        <f t="shared" si="90"/>
        <v>0</v>
      </c>
      <c r="AR64" s="34"/>
      <c r="AS64" s="32">
        <f t="shared" si="91"/>
        <v>0</v>
      </c>
      <c r="AT64" s="177"/>
    </row>
    <row r="65" spans="1:58" ht="39.950000000000003" customHeight="1" x14ac:dyDescent="0.2">
      <c r="A65" s="181"/>
      <c r="B65" s="340"/>
      <c r="C65" s="343"/>
      <c r="D65" s="17" t="s">
        <v>109</v>
      </c>
      <c r="E65" s="15">
        <v>1.5E-3</v>
      </c>
      <c r="F65" s="35"/>
      <c r="G65" s="31">
        <f t="shared" si="73"/>
        <v>0</v>
      </c>
      <c r="H65" s="34"/>
      <c r="I65" s="31">
        <f t="shared" si="73"/>
        <v>0</v>
      </c>
      <c r="J65" s="34"/>
      <c r="K65" s="31">
        <f t="shared" si="74"/>
        <v>0</v>
      </c>
      <c r="L65" s="34"/>
      <c r="M65" s="31">
        <f t="shared" si="92"/>
        <v>0</v>
      </c>
      <c r="N65" s="34"/>
      <c r="O65" s="31">
        <f t="shared" si="76"/>
        <v>0</v>
      </c>
      <c r="P65" s="34"/>
      <c r="Q65" s="31">
        <f t="shared" si="77"/>
        <v>0</v>
      </c>
      <c r="R65" s="34"/>
      <c r="S65" s="31">
        <f t="shared" si="78"/>
        <v>0</v>
      </c>
      <c r="T65" s="34"/>
      <c r="U65" s="31">
        <f t="shared" si="94"/>
        <v>0</v>
      </c>
      <c r="V65" s="34"/>
      <c r="W65" s="31">
        <f t="shared" si="80"/>
        <v>0</v>
      </c>
      <c r="X65" s="34"/>
      <c r="Y65" s="31">
        <f t="shared" si="81"/>
        <v>0</v>
      </c>
      <c r="Z65" s="35"/>
      <c r="AA65" s="31">
        <f t="shared" si="82"/>
        <v>0</v>
      </c>
      <c r="AB65" s="34"/>
      <c r="AC65" s="31">
        <f t="shared" si="83"/>
        <v>0</v>
      </c>
      <c r="AD65" s="34"/>
      <c r="AE65" s="31">
        <f t="shared" si="84"/>
        <v>0</v>
      </c>
      <c r="AF65" s="34"/>
      <c r="AG65" s="31">
        <f t="shared" si="93"/>
        <v>0</v>
      </c>
      <c r="AH65" s="34"/>
      <c r="AI65" s="31">
        <f t="shared" si="86"/>
        <v>0</v>
      </c>
      <c r="AJ65" s="34"/>
      <c r="AK65" s="31">
        <f t="shared" si="87"/>
        <v>0</v>
      </c>
      <c r="AL65" s="34"/>
      <c r="AM65" s="31">
        <f t="shared" si="88"/>
        <v>0</v>
      </c>
      <c r="AN65" s="34"/>
      <c r="AO65" s="31">
        <f t="shared" si="95"/>
        <v>0</v>
      </c>
      <c r="AP65" s="34"/>
      <c r="AQ65" s="31">
        <f t="shared" si="90"/>
        <v>0</v>
      </c>
      <c r="AR65" s="34"/>
      <c r="AS65" s="32">
        <f t="shared" si="91"/>
        <v>0</v>
      </c>
      <c r="AT65" s="177"/>
    </row>
    <row r="66" spans="1:58" ht="39.950000000000003" customHeight="1" thickBot="1" x14ac:dyDescent="0.25">
      <c r="A66" s="181"/>
      <c r="B66" s="341"/>
      <c r="C66" s="344"/>
      <c r="D66" s="344" t="s">
        <v>130</v>
      </c>
      <c r="E66" s="345"/>
      <c r="F66" s="346">
        <f>SUM(G49:G65)</f>
        <v>7.14</v>
      </c>
      <c r="G66" s="346"/>
      <c r="H66" s="346">
        <f>SUM(I49:I65)</f>
        <v>6.6560000000000006</v>
      </c>
      <c r="I66" s="346"/>
      <c r="J66" s="346">
        <f>SUM(K49:K65)</f>
        <v>0</v>
      </c>
      <c r="K66" s="346"/>
      <c r="L66" s="346">
        <f>SUM(M49:M65)</f>
        <v>6.7519999999999998</v>
      </c>
      <c r="M66" s="346"/>
      <c r="N66" s="346">
        <f>SUM(O49:O65)</f>
        <v>6.6560000000000006</v>
      </c>
      <c r="O66" s="346"/>
      <c r="P66" s="346">
        <f>SUM(Q49:Q65)</f>
        <v>6.6560000000000006</v>
      </c>
      <c r="Q66" s="346"/>
      <c r="R66" s="346">
        <f>SUM(S49:S65)</f>
        <v>0</v>
      </c>
      <c r="S66" s="346"/>
      <c r="T66" s="346">
        <f>SUM(U49:U65)</f>
        <v>0</v>
      </c>
      <c r="U66" s="346"/>
      <c r="V66" s="346">
        <f>SUM(W49:W65)</f>
        <v>0</v>
      </c>
      <c r="W66" s="346"/>
      <c r="X66" s="346">
        <f>SUM(Y49:Y65)</f>
        <v>0.38400000000000001</v>
      </c>
      <c r="Y66" s="346"/>
      <c r="Z66" s="346">
        <f>SUM(AA49:AA65)</f>
        <v>6.5919999999999996</v>
      </c>
      <c r="AA66" s="346"/>
      <c r="AB66" s="346">
        <f>SUM(AC49:AC65)</f>
        <v>6.06</v>
      </c>
      <c r="AC66" s="346"/>
      <c r="AD66" s="346">
        <f>SUM(AE49:AE65)</f>
        <v>0</v>
      </c>
      <c r="AE66" s="346"/>
      <c r="AF66" s="346">
        <f>SUM(AG49:AG65)</f>
        <v>0.40600000000000003</v>
      </c>
      <c r="AG66" s="346"/>
      <c r="AH66" s="346">
        <f>SUM(AI49:AI65)</f>
        <v>0.77600000000000002</v>
      </c>
      <c r="AI66" s="346"/>
      <c r="AJ66" s="346">
        <f>SUM(AK49:AK65)</f>
        <v>17.387999999999998</v>
      </c>
      <c r="AK66" s="346"/>
      <c r="AL66" s="346">
        <f>SUM(AM49:AM65)</f>
        <v>0</v>
      </c>
      <c r="AM66" s="346"/>
      <c r="AN66" s="346">
        <f>SUM(AO49:AO65)</f>
        <v>0</v>
      </c>
      <c r="AO66" s="346"/>
      <c r="AP66" s="346">
        <f>SUM(AQ49:AQ65)</f>
        <v>6.5919999999999996</v>
      </c>
      <c r="AQ66" s="346"/>
      <c r="AR66" s="346">
        <f>SUM(AS49:AS65)</f>
        <v>0.79600000000000004</v>
      </c>
      <c r="AS66" s="348"/>
      <c r="AT66" s="177"/>
    </row>
    <row r="67" spans="1:58" s="184" customFormat="1" ht="3" customHeight="1" thickTop="1" thickBot="1" x14ac:dyDescent="0.25">
      <c r="A67" s="181"/>
      <c r="B67" s="182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77"/>
      <c r="AU67" s="178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180"/>
    </row>
    <row r="68" spans="1:58" ht="32.25" customHeight="1" thickTop="1" x14ac:dyDescent="0.2">
      <c r="A68" s="181"/>
      <c r="B68" s="349" t="s">
        <v>78</v>
      </c>
      <c r="C68" s="350" t="s">
        <v>50</v>
      </c>
      <c r="D68" s="352" t="s">
        <v>1</v>
      </c>
      <c r="E68" s="352"/>
      <c r="F68" s="353">
        <f>IF(F32+F39&gt;0,F32+F39-(G49+G50),0)</f>
        <v>0</v>
      </c>
      <c r="G68" s="353"/>
      <c r="H68" s="353">
        <f>IF(H32+H39&gt;0,H32+H39-(I49+I50),0)</f>
        <v>0</v>
      </c>
      <c r="I68" s="353"/>
      <c r="J68" s="353">
        <f>IF(J32+J39&gt;0,J32+J39-(K49+K50),0)</f>
        <v>0</v>
      </c>
      <c r="K68" s="353"/>
      <c r="L68" s="353">
        <f>IF(L32+L39&gt;0,L32+L39-(M49+M50),0)</f>
        <v>0</v>
      </c>
      <c r="M68" s="353"/>
      <c r="N68" s="353">
        <f>IF(N32+N39&gt;0,N32+N39-(O49+O50),0)</f>
        <v>0</v>
      </c>
      <c r="O68" s="353"/>
      <c r="P68" s="353">
        <f>IF(P32+P39&gt;0,P32+P39-(Q49+Q50),0)</f>
        <v>0</v>
      </c>
      <c r="Q68" s="353"/>
      <c r="R68" s="353">
        <f>IF(R32+R39&gt;0,R32+R39-(S49+S50),0)</f>
        <v>0</v>
      </c>
      <c r="S68" s="353"/>
      <c r="T68" s="353">
        <f>IF(T32+T39&gt;0,T32+T39-(U49+U50),0)</f>
        <v>0</v>
      </c>
      <c r="U68" s="353"/>
      <c r="V68" s="353">
        <f>IF(V32+V39&gt;0,V32+V39-(W49+W50),0)</f>
        <v>0</v>
      </c>
      <c r="W68" s="353"/>
      <c r="X68" s="353">
        <f>IF(X32+X39&gt;0,X32+X39-(Y49+Y50),0)</f>
        <v>0</v>
      </c>
      <c r="Y68" s="353"/>
      <c r="Z68" s="353">
        <f>IF(Z32+Z39&gt;0,Z32+Z39-(AA49+AA50),0)</f>
        <v>0</v>
      </c>
      <c r="AA68" s="353"/>
      <c r="AB68" s="353">
        <f>IF(AB32+AB39&gt;0,AB32+AB39-(AC49+AC50),0)</f>
        <v>0</v>
      </c>
      <c r="AC68" s="353"/>
      <c r="AD68" s="353">
        <f>IF(AD32+AD39&gt;0,AD32+AD39-(AE49+AE50),0)</f>
        <v>0</v>
      </c>
      <c r="AE68" s="353"/>
      <c r="AF68" s="353">
        <f>IF(AF32+AF39&gt;0,AF32+AF39-(AG49+AG50),0)</f>
        <v>0</v>
      </c>
      <c r="AG68" s="353"/>
      <c r="AH68" s="353">
        <f>IF(AH32+AH39&gt;0,AH32+AH39-(AI49+AI50),0)</f>
        <v>0</v>
      </c>
      <c r="AI68" s="353"/>
      <c r="AJ68" s="353">
        <f>IF(AJ32+AJ39&gt;0,AJ32+AJ39-(AK49+AK50),0)</f>
        <v>0</v>
      </c>
      <c r="AK68" s="353"/>
      <c r="AL68" s="353">
        <f>IF(AL32+AL39&gt;0,AL32+AL39-(AM49+AM50),0)</f>
        <v>0</v>
      </c>
      <c r="AM68" s="353"/>
      <c r="AN68" s="353">
        <f>IF(AN32+AN39&gt;0,AN32+AN39-(AO49+AO50),0)</f>
        <v>0</v>
      </c>
      <c r="AO68" s="353"/>
      <c r="AP68" s="353">
        <f>IF(AP32+AP39&gt;0,AP32+AP39-(AQ49+AQ50),0)</f>
        <v>0</v>
      </c>
      <c r="AQ68" s="353"/>
      <c r="AR68" s="353">
        <f>IF(AR32+AR39&gt;0,AR32+AR39-(AS49+AS50),0)</f>
        <v>0</v>
      </c>
      <c r="AS68" s="353"/>
      <c r="AT68" s="177"/>
    </row>
    <row r="69" spans="1:58" ht="32.25" customHeight="1" x14ac:dyDescent="0.2">
      <c r="A69" s="181"/>
      <c r="B69" s="340"/>
      <c r="C69" s="351"/>
      <c r="D69" s="354" t="s">
        <v>2</v>
      </c>
      <c r="E69" s="354"/>
      <c r="F69" s="355">
        <f>IF(F33+F40&gt;0,F33+F40-(G51+G52+G53+G54),0)</f>
        <v>0</v>
      </c>
      <c r="G69" s="355"/>
      <c r="H69" s="355">
        <f>IF(H33+H40&gt;0,H33+H40-(I51+I52+I53+I54),0)</f>
        <v>0</v>
      </c>
      <c r="I69" s="355"/>
      <c r="J69" s="355">
        <f>IF(J33+J40&gt;0,J33+J40-(K51+K52+K53+K54),0)</f>
        <v>0</v>
      </c>
      <c r="K69" s="355"/>
      <c r="L69" s="355">
        <f>IF(L33+L40&gt;0,L33+L40-(M51+M52+M53+M54),0)</f>
        <v>0</v>
      </c>
      <c r="M69" s="355"/>
      <c r="N69" s="355">
        <f>IF(N33+N40&gt;0,N33+N40-(O51+O52+O53+O54),0)</f>
        <v>0</v>
      </c>
      <c r="O69" s="355"/>
      <c r="P69" s="355">
        <f>IF(P33+P40&gt;0,P33+P40-(Q51+Q52+Q53+Q54),0)</f>
        <v>0</v>
      </c>
      <c r="Q69" s="355"/>
      <c r="R69" s="355">
        <f>IF(R33+R40&gt;0,R33+R40-(S51+S52+S53+S54),0)</f>
        <v>0</v>
      </c>
      <c r="S69" s="355"/>
      <c r="T69" s="355">
        <f>IF(T33+T40&gt;0,T33+T40-(U51+U52+U53+U54),0)</f>
        <v>0</v>
      </c>
      <c r="U69" s="355"/>
      <c r="V69" s="355">
        <f>IF(V33+V40&gt;0,V33+V40-(W51+W52+W53+W54),0)</f>
        <v>0</v>
      </c>
      <c r="W69" s="355"/>
      <c r="X69" s="355">
        <f>IF(X33+X40&gt;0,X33+X40-(Y51+Y52+Y53+Y54),0)</f>
        <v>0</v>
      </c>
      <c r="Y69" s="355"/>
      <c r="Z69" s="355">
        <f>IF(Z33+Z40&gt;0,Z33+Z40-(AA51+AA52+AA53+AA54),0)</f>
        <v>0</v>
      </c>
      <c r="AA69" s="355"/>
      <c r="AB69" s="355">
        <f>IF(AB33+AB40&gt;0,AB33+AB40-(AC51+AC52+AC53+AC54),0)</f>
        <v>0</v>
      </c>
      <c r="AC69" s="355"/>
      <c r="AD69" s="355">
        <f>IF(AD33+AD40&gt;0,AD33+AD40-(AE51+AE52+AE53+AE54),0)</f>
        <v>0</v>
      </c>
      <c r="AE69" s="355"/>
      <c r="AF69" s="355">
        <f>IF(AF33+AF40&gt;0,AF33+AF40-(AG51+AG52+AG53+AG54),0)</f>
        <v>0</v>
      </c>
      <c r="AG69" s="355"/>
      <c r="AH69" s="355">
        <f>IF(AH33+AH40&gt;0,AH33+AH40-(AI51+AI52+AI53+AI54),0)</f>
        <v>0</v>
      </c>
      <c r="AI69" s="355"/>
      <c r="AJ69" s="355">
        <f>IF(AJ33+AJ40&gt;0,AJ33+AJ40-(AK51+AK52+AK53+AK54),0)</f>
        <v>0</v>
      </c>
      <c r="AK69" s="355"/>
      <c r="AL69" s="355">
        <f>IF(AL33+AL40&gt;0,AL33+AL40-(AM51+AM52+AM53+AM54),0)</f>
        <v>0</v>
      </c>
      <c r="AM69" s="355"/>
      <c r="AN69" s="355">
        <f>IF(AN33+AN40&gt;0,AN33+AN40-(AO51+AO52+AO53+AO54),0)</f>
        <v>0</v>
      </c>
      <c r="AO69" s="355"/>
      <c r="AP69" s="355">
        <f>IF(AP33+AP40&gt;0,AP33+AP40-(AQ51+AQ52+AQ53+AQ54),0)</f>
        <v>0</v>
      </c>
      <c r="AQ69" s="355"/>
      <c r="AR69" s="355">
        <f>IF(AR33+AR40&gt;0,AR33+AR40-(AS51+AS52+AS53+AS54),0)</f>
        <v>0</v>
      </c>
      <c r="AS69" s="355"/>
      <c r="AT69" s="177"/>
    </row>
    <row r="70" spans="1:58" ht="32.25" customHeight="1" x14ac:dyDescent="0.2">
      <c r="A70" s="181"/>
      <c r="B70" s="340"/>
      <c r="C70" s="351"/>
      <c r="D70" s="354" t="s">
        <v>3</v>
      </c>
      <c r="E70" s="354"/>
      <c r="F70" s="355">
        <f>IF(F34+F41&gt;0,F34+F41-(G65+G55+G56),0)</f>
        <v>0</v>
      </c>
      <c r="G70" s="355"/>
      <c r="H70" s="355">
        <f>IF(H34+H41&gt;0,H34+H41-(I65+I55+I56),0)</f>
        <v>0</v>
      </c>
      <c r="I70" s="355"/>
      <c r="J70" s="355">
        <f>IF(J34+J41&gt;0,J34+J41-(K65+K55+K56),0)</f>
        <v>0</v>
      </c>
      <c r="K70" s="355"/>
      <c r="L70" s="355">
        <f>IF(L34+L41&gt;0,L34+L41-(M65+M55+M56),0)</f>
        <v>0</v>
      </c>
      <c r="M70" s="355"/>
      <c r="N70" s="355">
        <f>IF(N34+N41&gt;0,N34+N41-(O65+O55+O56),0)</f>
        <v>0</v>
      </c>
      <c r="O70" s="355"/>
      <c r="P70" s="355">
        <f>IF(P34+P41&gt;0,P34+P41-(Q65+Q55+Q56),0)</f>
        <v>0</v>
      </c>
      <c r="Q70" s="355"/>
      <c r="R70" s="355">
        <f>IF(R34+R41&gt;0,R34+R41-(S65+S55+S56),0)</f>
        <v>0</v>
      </c>
      <c r="S70" s="355"/>
      <c r="T70" s="355">
        <f>IF(T34+T41&gt;0,T34+T41-(U65+U55+U56),0)</f>
        <v>0</v>
      </c>
      <c r="U70" s="355"/>
      <c r="V70" s="355">
        <f>IF(V34+V41&gt;0,V34+V41-(W65+W55+W56),0)</f>
        <v>0</v>
      </c>
      <c r="W70" s="355"/>
      <c r="X70" s="355">
        <f>IF(X34+X41&gt;0,X34+X41-(Y65+Y55+Y56),0)</f>
        <v>0</v>
      </c>
      <c r="Y70" s="355"/>
      <c r="Z70" s="355">
        <f>IF(Z34+Z41&gt;0,Z34+Z41-(AA65+AA55+AA56),0)</f>
        <v>0</v>
      </c>
      <c r="AA70" s="355"/>
      <c r="AB70" s="355">
        <f>IF(AB34+AB41&gt;0,AB34+AB41-(AC65+AC55+AC56),0)</f>
        <v>0</v>
      </c>
      <c r="AC70" s="355"/>
      <c r="AD70" s="355">
        <f>IF(AD34+AD41&gt;0,AD34+AD41-(AE65+AE55+AE56),0)</f>
        <v>0</v>
      </c>
      <c r="AE70" s="355"/>
      <c r="AF70" s="355">
        <f>IF(AF34+AF41&gt;0,AF34+AF41-(AG65+AG55+AG56),0)</f>
        <v>0</v>
      </c>
      <c r="AG70" s="355"/>
      <c r="AH70" s="355">
        <f>IF(AH34+AH41&gt;0,AH34+AH41-(AI65+AI55+AI56),0)</f>
        <v>0</v>
      </c>
      <c r="AI70" s="355"/>
      <c r="AJ70" s="355">
        <f>IF(AJ34+AJ41&gt;0,AJ34+AJ41-(AK65+AK55+AK56),0)</f>
        <v>0</v>
      </c>
      <c r="AK70" s="355"/>
      <c r="AL70" s="355">
        <f>IF(AL34+AL41&gt;0,AL34+AL41-(AM65+AM55+AM56),0)</f>
        <v>0</v>
      </c>
      <c r="AM70" s="355"/>
      <c r="AN70" s="355">
        <f>IF(AN34+AN41&gt;0,AN34+AN41-(AO65+AO55+AO56),0)</f>
        <v>0</v>
      </c>
      <c r="AO70" s="355"/>
      <c r="AP70" s="355">
        <f>IF(AP34+AP41&gt;0,AP34+AP41-(AQ65+AQ55+AQ56),0)</f>
        <v>0</v>
      </c>
      <c r="AQ70" s="355"/>
      <c r="AR70" s="355">
        <f>IF(AR34+AR41&gt;0,AR34+AR41-(AS65+AS55+AS56),0)</f>
        <v>0</v>
      </c>
      <c r="AS70" s="355"/>
      <c r="AT70" s="177"/>
    </row>
    <row r="71" spans="1:58" ht="32.25" customHeight="1" x14ac:dyDescent="0.2">
      <c r="A71" s="181"/>
      <c r="B71" s="340"/>
      <c r="C71" s="351"/>
      <c r="D71" s="354" t="s">
        <v>24</v>
      </c>
      <c r="E71" s="354"/>
      <c r="F71" s="355">
        <f>IF(F35+F42&gt;0,F35+F42-(G58+G59+G57+G60),0)</f>
        <v>0</v>
      </c>
      <c r="G71" s="355"/>
      <c r="H71" s="355">
        <f>IF(H35+H42&gt;0,H35+H42-(I58+I59+I57+I60),0)</f>
        <v>0</v>
      </c>
      <c r="I71" s="355"/>
      <c r="J71" s="355">
        <f>IF(J35+J42&gt;0,J35+J42-(K58+K59+K57+K60),0)</f>
        <v>0</v>
      </c>
      <c r="K71" s="355"/>
      <c r="L71" s="355">
        <f>IF(L35+L42&gt;0,L35+L42-(M58+M59+M57+M60),0)</f>
        <v>0</v>
      </c>
      <c r="M71" s="355"/>
      <c r="N71" s="355">
        <f>IF(N35+N42&gt;0,N35+N42-(O58+O59+O57+O60),0)</f>
        <v>0</v>
      </c>
      <c r="O71" s="355"/>
      <c r="P71" s="355">
        <f>IF(P35+P42&gt;0,P35+P42-(Q58+Q59+Q57+Q60),0)</f>
        <v>0</v>
      </c>
      <c r="Q71" s="355"/>
      <c r="R71" s="355">
        <f>IF(R35+R42&gt;0,R35+R42-(S58+S59+S57+S60),0)</f>
        <v>0</v>
      </c>
      <c r="S71" s="355"/>
      <c r="T71" s="355">
        <f>IF(T35+T42&gt;0,T35+T42-(U58+U59+U57+U60),0)</f>
        <v>0</v>
      </c>
      <c r="U71" s="355"/>
      <c r="V71" s="355">
        <f>IF(V35+V42&gt;0,V35+V42-(W58+W59+W57+W60),0)</f>
        <v>0</v>
      </c>
      <c r="W71" s="355"/>
      <c r="X71" s="355">
        <f>IF(X35+X42&gt;0,X35+X42-(Y58+Y59+Y57+Y60),0)</f>
        <v>0</v>
      </c>
      <c r="Y71" s="355"/>
      <c r="Z71" s="355">
        <f>IF(Z35+Z42&gt;0,Z35+Z42-(AA58+AA59+AA57+AA60),0)</f>
        <v>0</v>
      </c>
      <c r="AA71" s="355"/>
      <c r="AB71" s="355">
        <f>IF(AB35+AB42&gt;0,AB35+AB42-(AC58+AC59+AC57+AC60),0)</f>
        <v>0</v>
      </c>
      <c r="AC71" s="355"/>
      <c r="AD71" s="355">
        <f>IF(AD35+AD42&gt;0,AD35+AD42-(AE58+AE59+AE57+AE60),0)</f>
        <v>0</v>
      </c>
      <c r="AE71" s="355"/>
      <c r="AF71" s="355">
        <f>IF(AF35+AF42&gt;0,AF35+AF42-(AG58+AG59+AG57+AG60),0)</f>
        <v>0</v>
      </c>
      <c r="AG71" s="355"/>
      <c r="AH71" s="355">
        <f>IF(AH35+AH42&gt;0,AH35+AH42-(AI58+AI59+AI57+AI60),0)</f>
        <v>0</v>
      </c>
      <c r="AI71" s="355"/>
      <c r="AJ71" s="355">
        <f>IF(AJ35+AJ42&gt;0,AJ35+AJ42-(AK58+AK59+AK57+AK60),0)</f>
        <v>0</v>
      </c>
      <c r="AK71" s="355"/>
      <c r="AL71" s="355">
        <f>IF(AL35+AL42&gt;0,AL35+AL42-(AM58+AM59+AM57+AM60),0)</f>
        <v>0</v>
      </c>
      <c r="AM71" s="355"/>
      <c r="AN71" s="355">
        <f>IF(AN35+AN42&gt;0,AN35+AN42-(AO58+AO59+AO57+AO60),0)</f>
        <v>0</v>
      </c>
      <c r="AO71" s="355"/>
      <c r="AP71" s="355">
        <f>IF(AP35+AP42&gt;0,AP35+AP42-(AQ58+AQ59+AQ57+AQ60),0)</f>
        <v>0</v>
      </c>
      <c r="AQ71" s="355"/>
      <c r="AR71" s="355">
        <f>IF(AR35+AR42&gt;0,AR35+AR42-(AS58+AS59+AS57+AS60),0)</f>
        <v>0</v>
      </c>
      <c r="AS71" s="355"/>
      <c r="AT71" s="177"/>
    </row>
    <row r="72" spans="1:58" ht="32.25" customHeight="1" x14ac:dyDescent="0.2">
      <c r="A72" s="181"/>
      <c r="B72" s="340"/>
      <c r="C72" s="351"/>
      <c r="D72" s="354" t="s">
        <v>8</v>
      </c>
      <c r="E72" s="354"/>
      <c r="F72" s="355">
        <f>IF(F43+F36&gt;0,F43+F36-(G63+G62+G61+G64),0)</f>
        <v>0</v>
      </c>
      <c r="G72" s="355"/>
      <c r="H72" s="355">
        <f>IF(H43+H36&gt;0,H43+H36-(I63+I62+I61+I64),0)</f>
        <v>0</v>
      </c>
      <c r="I72" s="355"/>
      <c r="J72" s="355">
        <f>IF(J43+J36&gt;0,J43+J36-(K63+K62+K61+K64),0)</f>
        <v>0</v>
      </c>
      <c r="K72" s="355"/>
      <c r="L72" s="355">
        <f>IF(L43+L36&gt;0,L43+L36-(M63+M62+M61+M64),0)</f>
        <v>0</v>
      </c>
      <c r="M72" s="355"/>
      <c r="N72" s="355">
        <f>IF(N43+N36&gt;0,N43+N36-(O63+O62+O61+O64),0)</f>
        <v>0</v>
      </c>
      <c r="O72" s="355"/>
      <c r="P72" s="355">
        <f>IF(P43+P36&gt;0,P43+P36-(Q63+Q62+Q61+Q64),0)</f>
        <v>0</v>
      </c>
      <c r="Q72" s="355"/>
      <c r="R72" s="355">
        <f>IF(R43+R36&gt;0,R43+R36-(S63+S62+S61+S64),0)</f>
        <v>0</v>
      </c>
      <c r="S72" s="355"/>
      <c r="T72" s="355">
        <f>IF(T43+T36&gt;0,T43+T36-(U63+U62+U61+U64),0)</f>
        <v>0</v>
      </c>
      <c r="U72" s="355"/>
      <c r="V72" s="355">
        <f>IF(V43+V36&gt;0,V43+V36-(W63+W62+W61+W64),0)</f>
        <v>0</v>
      </c>
      <c r="W72" s="355"/>
      <c r="X72" s="355">
        <f>IF(X43+X36&gt;0,X43+X36-(Y63+Y62+Y61+Y64),0)</f>
        <v>0</v>
      </c>
      <c r="Y72" s="355"/>
      <c r="Z72" s="355">
        <f>IF(Z43+Z36&gt;0,Z43+Z36-(AA63+AA62+AA61+AA64),0)</f>
        <v>0</v>
      </c>
      <c r="AA72" s="355"/>
      <c r="AB72" s="355">
        <f>IF(AB43+AB36&gt;0,AB43+AB36-(AC63+AC62+AC61+AC64),0)</f>
        <v>0</v>
      </c>
      <c r="AC72" s="355"/>
      <c r="AD72" s="355">
        <f>IF(AD43+AD36&gt;0,AD43+AD36-(AE63+AE62+AE61+AE64),0)</f>
        <v>0</v>
      </c>
      <c r="AE72" s="355"/>
      <c r="AF72" s="355">
        <f>IF(AF43+AF36&gt;0,AF43+AF36-(AG63+AG62+AG61+AG64),0)</f>
        <v>0</v>
      </c>
      <c r="AG72" s="355"/>
      <c r="AH72" s="355">
        <f>IF(AH43+AH36&gt;0,AH43+AH36-(AI63+AI62+AI61+AI64),0)</f>
        <v>0</v>
      </c>
      <c r="AI72" s="355"/>
      <c r="AJ72" s="355">
        <f>IF(AJ43+AJ36&gt;0,AJ43+AJ36-(AK63+AK62+AK61+AK64),0)</f>
        <v>0</v>
      </c>
      <c r="AK72" s="355"/>
      <c r="AL72" s="355">
        <f>IF(AL43+AL36&gt;0,AL43+AL36-(AM63+AM62+AM61+AM64),0)</f>
        <v>0</v>
      </c>
      <c r="AM72" s="355"/>
      <c r="AN72" s="355">
        <f>IF(AN43+AN36&gt;0,AN43+AN36-(AO63+AO62+AO61+AO64),0)</f>
        <v>0</v>
      </c>
      <c r="AO72" s="355"/>
      <c r="AP72" s="355">
        <f>IF(AP43+AP36&gt;0,AP43+AP36-(AQ63+AQ62+AQ61+AQ64),0)</f>
        <v>0</v>
      </c>
      <c r="AQ72" s="355"/>
      <c r="AR72" s="355">
        <f>IF(AR43+AR36&gt;0,AR43+AR36-(AS63+AS62+AS61+AS64),0)</f>
        <v>0</v>
      </c>
      <c r="AS72" s="355"/>
      <c r="AT72" s="177"/>
    </row>
    <row r="73" spans="1:58" ht="32.25" customHeight="1" x14ac:dyDescent="0.2">
      <c r="A73" s="181"/>
      <c r="B73" s="340"/>
      <c r="C73" s="351"/>
      <c r="D73" s="354" t="s">
        <v>7</v>
      </c>
      <c r="E73" s="354"/>
      <c r="F73" s="355">
        <f>IF(F44+F37&gt;0,F44+F37,IF(F27&gt;0,F27,IF(F23&gt;0,F23,0)))</f>
        <v>0.69</v>
      </c>
      <c r="G73" s="355"/>
      <c r="H73" s="355">
        <f>IF(H44+H37&gt;0,H44+H37,IF(H27&gt;0,H27,IF(H23&gt;0,H23,0)))</f>
        <v>0.69499999999999995</v>
      </c>
      <c r="I73" s="355"/>
      <c r="J73" s="355">
        <f>IF(J44+J37&gt;0,J44+J37,IF(J27&gt;0,J27,IF(J23&gt;0,J23,0)))</f>
        <v>0</v>
      </c>
      <c r="K73" s="355"/>
      <c r="L73" s="355">
        <f>IF(L44+L37&gt;0,L44+L37,IF(L27&gt;0,L27,IF(L23&gt;0,L23,0)))</f>
        <v>0.80400000000000005</v>
      </c>
      <c r="M73" s="355"/>
      <c r="N73" s="355">
        <f>IF(N44+N37&gt;0,N44+N37,IF(N27&gt;0,N27,IF(N23&gt;0,N23,0)))</f>
        <v>0.59</v>
      </c>
      <c r="O73" s="355"/>
      <c r="P73" s="355">
        <f>IF(P44+P37&gt;0,P44+P37,IF(P27&gt;0,P27,IF(P23&gt;0,P23,0)))</f>
        <v>0.60499999999999998</v>
      </c>
      <c r="Q73" s="355"/>
      <c r="R73" s="355">
        <f>IF(R44+R37&gt;0,R44+R37,IF(R27&gt;0,R27,IF(R23&gt;0,R23,0)))</f>
        <v>0</v>
      </c>
      <c r="S73" s="355"/>
      <c r="T73" s="355">
        <f>IF(T44+T37&gt;0,T44+T37,IF(T27&gt;0,T27,IF(T23&gt;0,T23,0)))</f>
        <v>0</v>
      </c>
      <c r="U73" s="355"/>
      <c r="V73" s="355">
        <f>IF(V44+V37&gt;0,V44+V37,IF(V27&gt;0,V27,IF(V23&gt;0,V23,0)))</f>
        <v>0.6</v>
      </c>
      <c r="W73" s="355"/>
      <c r="X73" s="355">
        <f>IF(X44+X37&gt;0,X44+X37,IF(X27&gt;0,X27,IF(X23&gt;0,X23,0)))</f>
        <v>0.3</v>
      </c>
      <c r="Y73" s="355"/>
      <c r="Z73" s="355">
        <f>IF(Z44+Z37&gt;0,Z44+Z37,IF(Z27&gt;0,Z27,IF(Z23&gt;0,Z23,0)))</f>
        <v>0.70199999999999996</v>
      </c>
      <c r="AA73" s="355"/>
      <c r="AB73" s="355">
        <f>IF(AB44+AB37&gt;0,AB44+AB37,IF(AB27&gt;0,AB27,IF(AB23&gt;0,AB23,0)))</f>
        <v>0.79200000000000004</v>
      </c>
      <c r="AC73" s="355"/>
      <c r="AD73" s="355">
        <f>IF(AD44+AD37&gt;0,AD44+AD37,IF(AD27&gt;0,AD27,IF(AD23&gt;0,AD23,0)))</f>
        <v>0</v>
      </c>
      <c r="AE73" s="355"/>
      <c r="AF73" s="355">
        <f>IF(AF44+AF37&gt;0,AF44+AF37,IF(AF27&gt;0,AF27,IF(AF23&gt;0,AF23,0)))</f>
        <v>0.88500000000000001</v>
      </c>
      <c r="AG73" s="355"/>
      <c r="AH73" s="355">
        <f>IF(AH44+AH37&gt;0,AH44+AH37,IF(AH27&gt;0,AH27,IF(AH23&gt;0,AH23,0)))</f>
        <v>1.1499999999999999</v>
      </c>
      <c r="AI73" s="355"/>
      <c r="AJ73" s="355">
        <f>IF(AJ44+AJ37&gt;0,AJ44+AJ37,IF(AJ27&gt;0,AJ27,IF(AJ23&gt;0,AJ23,0)))</f>
        <v>1.115</v>
      </c>
      <c r="AK73" s="355"/>
      <c r="AL73" s="355">
        <f>IF(AL44+AL37&gt;0,AL44+AL37,IF(AL27&gt;0,AL27,IF(AL23&gt;0,AL23,0)))</f>
        <v>0.73</v>
      </c>
      <c r="AM73" s="355"/>
      <c r="AN73" s="355">
        <f>IF(AN44+AN37&gt;0,AN44+AN37,IF(AN27&gt;0,AN27,IF(AN23&gt;0,AN23,0)))</f>
        <v>0</v>
      </c>
      <c r="AO73" s="355"/>
      <c r="AP73" s="355">
        <f>IF(AP44+AP37&gt;0,AP44+AP37,IF(AP27&gt;0,AP27,IF(AP23&gt;0,AP23,0)))</f>
        <v>0.69199999999999995</v>
      </c>
      <c r="AQ73" s="355"/>
      <c r="AR73" s="355">
        <f>IF(AR44+AR37&gt;0,AR44+AR37,IF(AR27&gt;0,AR27,IF(AR23&gt;0,AR23,0)))</f>
        <v>2</v>
      </c>
      <c r="AS73" s="355"/>
      <c r="AT73" s="177"/>
    </row>
    <row r="74" spans="1:58" ht="32.25" customHeight="1" x14ac:dyDescent="0.2">
      <c r="A74" s="181"/>
      <c r="B74" s="340"/>
      <c r="C74" s="360" t="s">
        <v>104</v>
      </c>
      <c r="D74" s="360"/>
      <c r="E74" s="360"/>
      <c r="F74" s="356">
        <f>IF(SUM(F68:G72)&gt;0,SUM(F68:G73),IF(F30&gt;0,F30-F66,IF(F25&gt;0,F25-F66,"")))</f>
        <v>0.8199999999999994</v>
      </c>
      <c r="G74" s="356"/>
      <c r="H74" s="356">
        <f t="shared" ref="H74" si="96">IF(SUM(H68:I72)&gt;0,SUM(H68:I73),IF(H30&gt;0,H30-H66,IF(H25&gt;0,H25-H66,"")))</f>
        <v>16.719000000000001</v>
      </c>
      <c r="I74" s="356"/>
      <c r="J74" s="356" t="str">
        <f t="shared" ref="J74" si="97">IF(SUM(J68:K72)&gt;0,SUM(J68:K73),IF(J30&gt;0,J30-J66,IF(J25&gt;0,J25-J66,"")))</f>
        <v/>
      </c>
      <c r="K74" s="356"/>
      <c r="L74" s="356">
        <f t="shared" ref="L74" si="98">IF(SUM(L68:M72)&gt;0,SUM(L68:M73),IF(L30&gt;0,L30-L66,IF(L25&gt;0,L25-L66,"")))</f>
        <v>9.032</v>
      </c>
      <c r="M74" s="356"/>
      <c r="N74" s="356">
        <f t="shared" ref="N74" si="99">IF(SUM(N68:O72)&gt;0,SUM(N68:O73),IF(N30&gt;0,N30-N66,IF(N25&gt;0,N25-N66,"")))</f>
        <v>7.7939999999999987</v>
      </c>
      <c r="O74" s="356"/>
      <c r="P74" s="356">
        <f t="shared" ref="P74" si="100">IF(SUM(P68:Q72)&gt;0,SUM(P68:Q73),IF(P30&gt;0,P30-P66,IF(P25&gt;0,P25-P66,"")))</f>
        <v>8.7889999999999997</v>
      </c>
      <c r="Q74" s="356"/>
      <c r="R74" s="356" t="str">
        <f t="shared" ref="R74" si="101">IF(SUM(R68:S72)&gt;0,SUM(R68:S73),IF(R30&gt;0,R30-R66,IF(R25&gt;0,R25-R66,"")))</f>
        <v/>
      </c>
      <c r="S74" s="356"/>
      <c r="T74" s="356" t="str">
        <f t="shared" ref="T74" si="102">IF(SUM(T68:U72)&gt;0,SUM(T68:U73),IF(T30&gt;0,T30-T66,IF(T25&gt;0,T25-T66,"")))</f>
        <v/>
      </c>
      <c r="U74" s="356"/>
      <c r="V74" s="356">
        <f t="shared" ref="V74" si="103">IF(SUM(V68:W72)&gt;0,SUM(V68:W73),IF(V30&gt;0,V30-V66,IF(V25&gt;0,V25-V66,"")))</f>
        <v>15.6</v>
      </c>
      <c r="W74" s="356"/>
      <c r="X74" s="356">
        <f t="shared" ref="X74" si="104">IF(SUM(X68:Y72)&gt;0,SUM(X68:Y73),IF(X30&gt;0,X30-X66,IF(X25&gt;0,X25-X66,"")))</f>
        <v>21.585999999999999</v>
      </c>
      <c r="Y74" s="356"/>
      <c r="Z74" s="356">
        <f t="shared" ref="Z74" si="105">IF(SUM(Z68:AA72)&gt;0,SUM(Z68:AA73),IF(Z30&gt;0,Z30-Z66,IF(Z25&gt;0,Z25-Z66,"")))</f>
        <v>7.64</v>
      </c>
      <c r="AA74" s="356"/>
      <c r="AB74" s="356">
        <f t="shared" ref="AB74" si="106">IF(SUM(AB68:AC72)&gt;0,SUM(AB68:AC73),IF(AB30&gt;0,AB30-AB66,IF(AB25&gt;0,AB25-AB66,"")))</f>
        <v>18.592000000000002</v>
      </c>
      <c r="AC74" s="356"/>
      <c r="AD74" s="356" t="str">
        <f t="shared" ref="AD74" si="107">IF(SUM(AD68:AE72)&gt;0,SUM(AD68:AE73),IF(AD30&gt;0,AD30-AD66,IF(AD25&gt;0,AD25-AD66,"")))</f>
        <v/>
      </c>
      <c r="AE74" s="356"/>
      <c r="AF74" s="356">
        <f t="shared" ref="AF74" si="108">IF(SUM(AF68:AG72)&gt;0,SUM(AF68:AG73),IF(AF30&gt;0,AF30-AF66,IF(AF25&gt;0,AF25-AF66,"")))</f>
        <v>31.763999999999996</v>
      </c>
      <c r="AG74" s="356"/>
      <c r="AH74" s="356">
        <f t="shared" ref="AH74" si="109">IF(SUM(AH68:AI72)&gt;0,SUM(AH68:AI73),IF(AH30&gt;0,AH30-AH66,IF(AH25&gt;0,AH25-AH66,"")))</f>
        <v>19.599</v>
      </c>
      <c r="AI74" s="356"/>
      <c r="AJ74" s="356">
        <f t="shared" ref="AJ74" si="110">IF(SUM(AJ68:AK72)&gt;0,SUM(AJ68:AK73),IF(AJ30&gt;0,AJ30-AJ66,IF(AJ25&gt;0,AJ25-AJ66,"")))</f>
        <v>1.0569999999999986</v>
      </c>
      <c r="AK74" s="356"/>
      <c r="AL74" s="356">
        <f t="shared" ref="AL74" si="111">IF(SUM(AL68:AM72)&gt;0,SUM(AL68:AM73),IF(AL30&gt;0,AL30-AL66,IF(AL25&gt;0,AL25-AL66,"")))</f>
        <v>28.657</v>
      </c>
      <c r="AM74" s="356"/>
      <c r="AN74" s="356" t="str">
        <f t="shared" ref="AN74" si="112">IF(SUM(AN68:AO72)&gt;0,SUM(AN68:AO73),IF(AN30&gt;0,AN30-AN66,IF(AN25&gt;0,AN25-AN66,"")))</f>
        <v/>
      </c>
      <c r="AO74" s="356"/>
      <c r="AP74" s="356">
        <f t="shared" ref="AP74" si="113">IF(SUM(AP68:AQ72)&gt;0,SUM(AP68:AQ73),IF(AP30&gt;0,AP30-AP66,IF(AP25&gt;0,AP25-AP66,"")))</f>
        <v>10.02</v>
      </c>
      <c r="AQ74" s="356"/>
      <c r="AR74" s="357">
        <f>IF(SUM(AR68:AS72)&gt;0,SUM(AR68:AS73),IF(AR30&gt;0,AR30-AR66,IF(AR25&gt;0,AR25-AR66,"")))</f>
        <v>11.824</v>
      </c>
      <c r="AS74" s="357"/>
      <c r="AT74" s="177"/>
    </row>
    <row r="75" spans="1:58" ht="46.5" customHeight="1" x14ac:dyDescent="0.2">
      <c r="A75" s="181"/>
      <c r="B75" s="340"/>
      <c r="C75" s="358" t="s">
        <v>95</v>
      </c>
      <c r="D75" s="358"/>
      <c r="E75" s="358"/>
      <c r="F75" s="359">
        <f>IF(ISNUMBER(F74),IF(F38=0,IF(F28=0,IF($E$4 = "Satellite",'Tableau mesure'!F74*'ratios_A MASQUER'!$C$5,'Tableau mesure'!F74*'ratios_A MASQUER'!$B$5),'Tableau mesure'!F28:G28),'Tableau mesure'!F38:G38),"")</f>
        <v>7.27</v>
      </c>
      <c r="G75" s="359"/>
      <c r="H75" s="359">
        <f>IF(ISNUMBER(H74),IF(H38=0,IF(H28=0,IF($E$4 = "Satellite",'Tableau mesure'!H74*'ratios_A MASQUER'!$C$5,'Tableau mesure'!H74*'ratios_A MASQUER'!$B$5),'Tableau mesure'!H28:I28),'Tableau mesure'!H38:I38),"")</f>
        <v>9.33</v>
      </c>
      <c r="I75" s="359"/>
      <c r="J75" s="359" t="str">
        <f>IF(ISNUMBER(J74),IF(J38=0,IF(J28=0,IF($E$4 = "Satellite",'Tableau mesure'!J74*'ratios_A MASQUER'!$C$5,'Tableau mesure'!J74*'ratios_A MASQUER'!$B$5),'Tableau mesure'!J28:K28),'Tableau mesure'!J38:K38),"")</f>
        <v/>
      </c>
      <c r="K75" s="359"/>
      <c r="L75" s="359">
        <f>IF(ISNUMBER(L74),IF(L38=0,IF(L28=0,IF($E$4 = "Satellite",'Tableau mesure'!L74*'ratios_A MASQUER'!$C$5,'Tableau mesure'!L74*'ratios_A MASQUER'!$B$5),'Tableau mesure'!L28:M28),'Tableau mesure'!L38:M38),"")</f>
        <v>14.98</v>
      </c>
      <c r="M75" s="359"/>
      <c r="N75" s="359">
        <f>IF(ISNUMBER(N74),IF(N38=0,IF(N28=0,IF($E$4 = "Satellite",'Tableau mesure'!N74*'ratios_A MASQUER'!$C$5,'Tableau mesure'!N74*'ratios_A MASQUER'!$B$5),'Tableau mesure'!N28:O28),'Tableau mesure'!N38:O38),"")</f>
        <v>10.039999999999999</v>
      </c>
      <c r="O75" s="359"/>
      <c r="P75" s="359">
        <f>IF(ISNUMBER(P74),IF(P38=0,IF(P28=0,IF($E$4 = "Satellite",'Tableau mesure'!P74*'ratios_A MASQUER'!$C$5,'Tableau mesure'!P74*'ratios_A MASQUER'!$B$5),'Tableau mesure'!P28:Q28),'Tableau mesure'!P38:Q38),"")</f>
        <v>12.29</v>
      </c>
      <c r="Q75" s="359"/>
      <c r="R75" s="359" t="str">
        <f>IF(ISNUMBER(R74),IF(R38=0,IF(R28=0,IF($E$4 = "Satellite",'Tableau mesure'!R74*'ratios_A MASQUER'!$C$5,'Tableau mesure'!R74*'ratios_A MASQUER'!$B$5),'Tableau mesure'!R28:S28),'Tableau mesure'!R38:S38),"")</f>
        <v/>
      </c>
      <c r="S75" s="359"/>
      <c r="T75" s="359" t="str">
        <f>IF(ISNUMBER(T74),IF(T38=0,IF(T28=0,IF($E$4 = "Satellite",'Tableau mesure'!T74*'ratios_A MASQUER'!$C$5,'Tableau mesure'!T74*'ratios_A MASQUER'!$B$5),'Tableau mesure'!T28:U28),'Tableau mesure'!T38:U38),"")</f>
        <v/>
      </c>
      <c r="U75" s="359"/>
      <c r="V75" s="359">
        <f>IF(ISNUMBER(V74),IF(V38=0,IF(V28=0,IF($E$4 = "Satellite",'Tableau mesure'!V74*'ratios_A MASQUER'!$C$5,'Tableau mesure'!V74*'ratios_A MASQUER'!$B$5),'Tableau mesure'!V28:W28),'Tableau mesure'!V38:W38),"")</f>
        <v>12.5</v>
      </c>
      <c r="W75" s="359"/>
      <c r="X75" s="359">
        <f>IF(ISNUMBER(X74),IF(X38=0,IF(X28=0,IF($E$4 = "Satellite",'Tableau mesure'!X74*'ratios_A MASQUER'!$C$5,'Tableau mesure'!X74*'ratios_A MASQUER'!$B$5),'Tableau mesure'!X28:Y28),'Tableau mesure'!X38:Y38),"")</f>
        <v>15.45</v>
      </c>
      <c r="Y75" s="359"/>
      <c r="Z75" s="359">
        <f>IF(ISNUMBER(Z74),IF(Z38=0,IF(Z28=0,IF($E$4 = "Satellite",'Tableau mesure'!Z74*'ratios_A MASQUER'!$C$5,'Tableau mesure'!Z74*'ratios_A MASQUER'!$B$5),'Tableau mesure'!Z28:AA28),'Tableau mesure'!Z38:AA38),"")</f>
        <v>13.53</v>
      </c>
      <c r="AA75" s="359"/>
      <c r="AB75" s="359">
        <f>IF(ISNUMBER(AB74),IF(AB38=0,IF(AB28=0,IF($E$4 = "Satellite",'Tableau mesure'!AB74*'ratios_A MASQUER'!$C$5,'Tableau mesure'!AB74*'ratios_A MASQUER'!$B$5),'Tableau mesure'!AB28:AC28),'Tableau mesure'!AB38:AC38),"")</f>
        <v>9.5299999999999994</v>
      </c>
      <c r="AC75" s="359"/>
      <c r="AD75" s="359" t="str">
        <f>IF(ISNUMBER(AD74),IF(AD38=0,IF(AD28=0,IF($E$4 = "Satellite",'Tableau mesure'!AD74*'ratios_A MASQUER'!$C$5,'Tableau mesure'!AD74*'ratios_A MASQUER'!$B$5),'Tableau mesure'!AD28:AE28),'Tableau mesure'!AD38:AE38),"")</f>
        <v/>
      </c>
      <c r="AE75" s="359"/>
      <c r="AF75" s="359">
        <f>IF(ISNUMBER(AF74),IF(AF38=0,IF(AF28=0,IF($E$4 = "Satellite",'Tableau mesure'!AF74*'ratios_A MASQUER'!$C$5,'Tableau mesure'!AF74*'ratios_A MASQUER'!$B$5),'Tableau mesure'!AF28:AG28),'Tableau mesure'!AF38:AG38),"")</f>
        <v>22.774999999999999</v>
      </c>
      <c r="AG75" s="359"/>
      <c r="AH75" s="359">
        <f>IF(ISNUMBER(AH74),IF(AH38=0,IF(AH28=0,IF($E$4 = "Satellite",'Tableau mesure'!AH74*'ratios_A MASQUER'!$C$5,'Tableau mesure'!AH74*'ratios_A MASQUER'!$B$5),'Tableau mesure'!AH28:AI28),'Tableau mesure'!AH38:AI38),"")</f>
        <v>10.94</v>
      </c>
      <c r="AI75" s="359"/>
      <c r="AJ75" s="359">
        <f>IF(ISNUMBER(AJ74),IF(AJ38=0,IF(AJ28=0,IF($E$4 = "Satellite",'Tableau mesure'!AJ74*'ratios_A MASQUER'!$C$5,'Tableau mesure'!AJ74*'ratios_A MASQUER'!$B$5),'Tableau mesure'!AJ28:AK28),'Tableau mesure'!AJ38:AK38),"")</f>
        <v>12.36</v>
      </c>
      <c r="AK75" s="359"/>
      <c r="AL75" s="359">
        <f>IF(ISNUMBER(AL74),IF(AL38=0,IF(AL28=0,IF($E$4 = "Satellite",'Tableau mesure'!AL74*'ratios_A MASQUER'!$C$5,'Tableau mesure'!AL74*'ratios_A MASQUER'!$B$5),'Tableau mesure'!AL28:AM28),'Tableau mesure'!AL38:AM38),"")</f>
        <v>14.045</v>
      </c>
      <c r="AM75" s="359"/>
      <c r="AN75" s="359" t="str">
        <f>IF(ISNUMBER(AN74),IF(AN38=0,IF(AN28=0,IF($E$4 = "Satellite",'Tableau mesure'!AN74*'ratios_A MASQUER'!$C$5,'Tableau mesure'!AN74*'ratios_A MASQUER'!$B$5),'Tableau mesure'!AN28:AO28),'Tableau mesure'!AN38:AO38),"")</f>
        <v/>
      </c>
      <c r="AO75" s="359"/>
      <c r="AP75" s="359">
        <f>IF(ISNUMBER(AP74),IF(AP38=0,IF(AP28=0,IF($E$4 = "Satellite",'Tableau mesure'!AP74*'ratios_A MASQUER'!$C$5,'Tableau mesure'!AP74*'ratios_A MASQUER'!$B$5),'Tableau mesure'!AP28:AQ28),'Tableau mesure'!AP38:AQ38),"")</f>
        <v>15.92</v>
      </c>
      <c r="AQ75" s="359"/>
      <c r="AR75" s="359">
        <f>IF(ISNUMBER(AR74),IF(AR38=0,IF(AR28=0,IF($E$4 = "Satellite",'Tableau mesure'!AR74*'ratios_A MASQUER'!$C$5,'Tableau mesure'!AR74*'ratios_A MASQUER'!$B$5),'Tableau mesure'!AR28:AS28),'Tableau mesure'!AR38:AS38),"")</f>
        <v>7.27</v>
      </c>
      <c r="AS75" s="359"/>
      <c r="AT75" s="177"/>
    </row>
    <row r="76" spans="1:58" ht="47.25" customHeight="1" x14ac:dyDescent="0.2">
      <c r="A76" s="181"/>
      <c r="B76" s="340"/>
      <c r="C76" s="358" t="s">
        <v>96</v>
      </c>
      <c r="D76" s="358"/>
      <c r="E76" s="358"/>
      <c r="F76" s="359">
        <f>IF(ISNUMBER(F74),IF(F45=0,IF(F29=0,IF($E$4 = "Satellite",'Tableau mesure'!F74*'ratios_A MASQUER'!$C$4,'Tableau mesure'!F74*'ratios_A MASQUER'!$B$4),'Tableau mesure'!F29:G29),'Tableau mesure'!F45:G45),"")</f>
        <v>0.4919999999999996</v>
      </c>
      <c r="G76" s="359"/>
      <c r="H76" s="359">
        <f>IF(ISNUMBER(H74),IF(H45=0,IF(H29=0,IF($E$4 = "Satellite",'Tableau mesure'!H74*'ratios_A MASQUER'!$C$4,'Tableau mesure'!H74*'ratios_A MASQUER'!$B$4),'Tableau mesure'!H29:I29),'Tableau mesure'!H45:I45),"")</f>
        <v>13.35</v>
      </c>
      <c r="I76" s="359"/>
      <c r="J76" s="359" t="str">
        <f>IF(ISNUMBER(J74),IF(J45=0,IF(J29=0,IF($E$4 = "Satellite",'Tableau mesure'!J74*'ratios_A MASQUER'!$C$4,'Tableau mesure'!J74*'ratios_A MASQUER'!$B$4),'Tableau mesure'!J29:K29),'Tableau mesure'!J45:K45),"")</f>
        <v/>
      </c>
      <c r="K76" s="359"/>
      <c r="L76" s="359">
        <f>IF(ISNUMBER(L74),IF(L45=0,IF(L29=0,IF($E$4 = "Satellite",'Tableau mesure'!L74*'ratios_A MASQUER'!$C$4,'Tableau mesure'!L74*'ratios_A MASQUER'!$B$4),'Tableau mesure'!L29:M29),'Tableau mesure'!L45:M45),"")</f>
        <v>5.4192</v>
      </c>
      <c r="M76" s="359"/>
      <c r="N76" s="359">
        <f>IF(ISNUMBER(N74),IF(N45=0,IF(N29=0,IF($E$4 = "Satellite",'Tableau mesure'!N74*'ratios_A MASQUER'!$C$4,'Tableau mesure'!N74*'ratios_A MASQUER'!$B$4),'Tableau mesure'!N29:O29),'Tableau mesure'!N45:O45),"")</f>
        <v>3.82</v>
      </c>
      <c r="O76" s="359"/>
      <c r="P76" s="359">
        <f>IF(ISNUMBER(P74),IF(P45=0,IF(P29=0,IF($E$4 = "Satellite",'Tableau mesure'!P74*'ratios_A MASQUER'!$C$4,'Tableau mesure'!P74*'ratios_A MASQUER'!$B$4),'Tableau mesure'!P29:Q29),'Tableau mesure'!P45:Q45),"")</f>
        <v>2.5499999999999998</v>
      </c>
      <c r="Q76" s="359"/>
      <c r="R76" s="359" t="str">
        <f>IF(ISNUMBER(R74),IF(R45=0,IF(R29=0,IF($E$4 = "Satellite",'Tableau mesure'!R74*'ratios_A MASQUER'!$C$4,'Tableau mesure'!R74*'ratios_A MASQUER'!$B$4),'Tableau mesure'!R29:S29),'Tableau mesure'!R45:S45),"")</f>
        <v/>
      </c>
      <c r="S76" s="359"/>
      <c r="T76" s="359" t="str">
        <f>IF(ISNUMBER(T74),IF(T45=0,IF(T29=0,IF($E$4 = "Satellite",'Tableau mesure'!T74*'ratios_A MASQUER'!$C$4,'Tableau mesure'!T74*'ratios_A MASQUER'!$B$4),'Tableau mesure'!T29:U29),'Tableau mesure'!T45:U45),"")</f>
        <v/>
      </c>
      <c r="U76" s="359"/>
      <c r="V76" s="359">
        <f>IF(ISNUMBER(V74),IF(V45=0,IF(V29=0,IF($E$4 = "Satellite",'Tableau mesure'!V74*'ratios_A MASQUER'!$C$4,'Tableau mesure'!V74*'ratios_A MASQUER'!$B$4),'Tableau mesure'!V29:W29),'Tableau mesure'!V45:W45),"")</f>
        <v>2.5</v>
      </c>
      <c r="W76" s="359"/>
      <c r="X76" s="359">
        <f>IF(ISNUMBER(X74),IF(X45=0,IF(X29=0,IF($E$4 = "Satellite",'Tableau mesure'!X74*'ratios_A MASQUER'!$C$4,'Tableau mesure'!X74*'ratios_A MASQUER'!$B$4),'Tableau mesure'!X29:Y29),'Tableau mesure'!X45:Y45),"")</f>
        <v>6.22</v>
      </c>
      <c r="Y76" s="359"/>
      <c r="Z76" s="359">
        <f>IF(ISNUMBER(Z74),IF(Z45=0,IF(Z29=0,IF($E$4 = "Satellite",'Tableau mesure'!Z74*'ratios_A MASQUER'!$C$4,'Tableau mesure'!Z74*'ratios_A MASQUER'!$B$4),'Tableau mesure'!Z29:AA29),'Tableau mesure'!Z45:AA45),"")</f>
        <v>4.5839999999999996</v>
      </c>
      <c r="AA76" s="359"/>
      <c r="AB76" s="359">
        <f>IF(ISNUMBER(AB74),IF(AB45=0,IF(AB29=0,IF($E$4 = "Satellite",'Tableau mesure'!AB74*'ratios_A MASQUER'!$C$4,'Tableau mesure'!AB74*'ratios_A MASQUER'!$B$4),'Tableau mesure'!AB29:AC29),'Tableau mesure'!AB45:AC45),"")</f>
        <v>14.33</v>
      </c>
      <c r="AC76" s="359"/>
      <c r="AD76" s="359" t="str">
        <f>IF(ISNUMBER(AD74),IF(AD45=0,IF(AD29=0,IF($E$4 = "Satellite",'Tableau mesure'!AD74*'ratios_A MASQUER'!$C$4,'Tableau mesure'!AD74*'ratios_A MASQUER'!$B$4),'Tableau mesure'!AD29:AE29),'Tableau mesure'!AD45:AE45),"")</f>
        <v/>
      </c>
      <c r="AE76" s="359"/>
      <c r="AF76" s="359">
        <f>IF(ISNUMBER(AF74),IF(AF45=0,IF(AF29=0,IF($E$4 = "Satellite",'Tableau mesure'!AF74*'ratios_A MASQUER'!$C$4,'Tableau mesure'!AF74*'ratios_A MASQUER'!$B$4),'Tableau mesure'!AF29:AG29),'Tableau mesure'!AF45:AG45),"")</f>
        <v>8.51</v>
      </c>
      <c r="AG76" s="359"/>
      <c r="AH76" s="359">
        <f>IF(ISNUMBER(AH74),IF(AH45=0,IF(AH29=0,IF($E$4 = "Satellite",'Tableau mesure'!AH74*'ratios_A MASQUER'!$C$4,'Tableau mesure'!AH74*'ratios_A MASQUER'!$B$4),'Tableau mesure'!AH29:AI29),'Tableau mesure'!AH45:AI45),"")</f>
        <v>8.2850000000000001</v>
      </c>
      <c r="AI76" s="359"/>
      <c r="AJ76" s="359">
        <f>IF(ISNUMBER(AJ74),IF(AJ45=0,IF(AJ29=0,IF($E$4 = "Satellite",'Tableau mesure'!AJ74*'ratios_A MASQUER'!$C$4,'Tableau mesure'!AJ74*'ratios_A MASQUER'!$B$4),'Tableau mesure'!AJ29:AK29),'Tableau mesure'!AJ45:AK45),"")</f>
        <v>4.97</v>
      </c>
      <c r="AK76" s="359"/>
      <c r="AL76" s="359">
        <f>IF(ISNUMBER(AL74),IF(AL45=0,IF(AL29=0,IF($E$4 = "Satellite",'Tableau mesure'!AL74*'ratios_A MASQUER'!$C$4,'Tableau mesure'!AL74*'ratios_A MASQUER'!$B$4),'Tableau mesure'!AL29:AM29),'Tableau mesure'!AL45:AM45),"")</f>
        <v>13.882</v>
      </c>
      <c r="AM76" s="359"/>
      <c r="AN76" s="359" t="str">
        <f>IF(ISNUMBER(AN74),IF(AN45=0,IF(AN29=0,IF($E$4 = "Satellite",'Tableau mesure'!AN74*'ratios_A MASQUER'!$C$4,'Tableau mesure'!AN74*'ratios_A MASQUER'!$B$4),'Tableau mesure'!AN29:AO29),'Tableau mesure'!AN45:AO45),"")</f>
        <v/>
      </c>
      <c r="AO76" s="359"/>
      <c r="AP76" s="359">
        <f>IF(ISNUMBER(AP74),IF(AP45=0,IF(AP29=0,IF($E$4 = "Satellite",'Tableau mesure'!AP74*'ratios_A MASQUER'!$C$4,'Tableau mesure'!AP74*'ratios_A MASQUER'!$B$4),'Tableau mesure'!AP29:AQ29),'Tableau mesure'!AP45:AQ45),"")</f>
        <v>6.0119999999999996</v>
      </c>
      <c r="AQ76" s="359"/>
      <c r="AR76" s="359">
        <f>IF(ISNUMBER(AR74),IF(AR45=0,IF(AR29=0,IF($E$4 = "Satellite",'Tableau mesure'!AR74*'ratios_A MASQUER'!$C$4,'Tableau mesure'!AR74*'ratios_A MASQUER'!$B$4),'Tableau mesure'!AR29:AS29),'Tableau mesure'!AR45:AS45),"")</f>
        <v>3.35</v>
      </c>
      <c r="AS76" s="359"/>
      <c r="AT76" s="177"/>
    </row>
    <row r="77" spans="1:58" ht="32.25" customHeight="1" x14ac:dyDescent="0.2">
      <c r="A77" s="181"/>
      <c r="B77" s="340"/>
      <c r="C77" s="360" t="s">
        <v>102</v>
      </c>
      <c r="D77" s="360"/>
      <c r="E77" s="360"/>
      <c r="F77" s="356">
        <f>IF(ISNUMBER(F74),IF(F19=0," ",F74*1000/F19),"")</f>
        <v>3.904761904761902</v>
      </c>
      <c r="G77" s="356"/>
      <c r="H77" s="356">
        <f>IF(ISNUMBER(H74),IF(H19=0," ",H74*1000/H19),"")</f>
        <v>80.379807692307693</v>
      </c>
      <c r="I77" s="356"/>
      <c r="J77" s="356" t="str">
        <f>IF(ISNUMBER(J74),IF(J19=0," ",J74*1000/J19),"")</f>
        <v/>
      </c>
      <c r="K77" s="356"/>
      <c r="L77" s="356">
        <f t="shared" ref="L77" si="114">IF(ISNUMBER(L74),IF(L19=0," ",L74*1000/L19),"")</f>
        <v>42.805687203791472</v>
      </c>
      <c r="M77" s="356"/>
      <c r="N77" s="356">
        <f t="shared" ref="N77" si="115">IF(ISNUMBER(N74),IF(N19=0," ",N74*1000/N19),"")</f>
        <v>37.47115384615384</v>
      </c>
      <c r="O77" s="356"/>
      <c r="P77" s="356">
        <f t="shared" ref="P77" si="116">IF(ISNUMBER(P74),IF(P19=0," ",P74*1000/P19),"")</f>
        <v>42.254807692307693</v>
      </c>
      <c r="Q77" s="356"/>
      <c r="R77" s="356" t="str">
        <f t="shared" ref="R77" si="117">IF(ISNUMBER(R74),IF(R19=0," ",R74*1000/R19),"")</f>
        <v/>
      </c>
      <c r="S77" s="356"/>
      <c r="T77" s="356" t="str">
        <f t="shared" ref="T77" si="118">IF(ISNUMBER(T74),IF(T19=0," ",T74*1000/T19),"")</f>
        <v/>
      </c>
      <c r="U77" s="356"/>
      <c r="V77" s="356">
        <f t="shared" ref="V77" si="119">IF(ISNUMBER(V74),IF(V19=0," ",V74*1000/V19),"")</f>
        <v>77.227722772277232</v>
      </c>
      <c r="W77" s="356"/>
      <c r="X77" s="356">
        <f t="shared" ref="X77" si="120">IF(ISNUMBER(X74),IF(X19=0," ",X74*1000/X19),"")</f>
        <v>112.42708333333333</v>
      </c>
      <c r="Y77" s="356"/>
      <c r="Z77" s="356">
        <f t="shared" ref="Z77" si="121">IF(ISNUMBER(Z74),IF(Z19=0," ",Z74*1000/Z19),"")</f>
        <v>37.087378640776699</v>
      </c>
      <c r="AA77" s="356"/>
      <c r="AB77" s="356">
        <f t="shared" ref="AB77" si="122">IF(ISNUMBER(AB74),IF(AB19=0," ",AB74*1000/AB19),"")</f>
        <v>92.039603960396065</v>
      </c>
      <c r="AC77" s="356"/>
      <c r="AD77" s="356" t="str">
        <f t="shared" ref="AD77" si="123">IF(ISNUMBER(AD74),IF(AD19=0," ",AD74*1000/AD19),"")</f>
        <v/>
      </c>
      <c r="AE77" s="356"/>
      <c r="AF77" s="356">
        <f t="shared" ref="AF77" si="124">IF(ISNUMBER(AF74),IF(AF19=0," ",AF74*1000/AF19),"")</f>
        <v>156.47290640394087</v>
      </c>
      <c r="AG77" s="356"/>
      <c r="AH77" s="356">
        <f t="shared" ref="AH77" si="125">IF(ISNUMBER(AH74),IF(AH19=0," ",AH74*1000/AH19),"")</f>
        <v>101.02577319587628</v>
      </c>
      <c r="AI77" s="356"/>
      <c r="AJ77" s="356">
        <f t="shared" ref="AJ77" si="126">IF(ISNUMBER(AJ74),IF(AJ19=0," ",AJ74*1000/AJ19),"")</f>
        <v>5.1062801932367083</v>
      </c>
      <c r="AK77" s="356"/>
      <c r="AL77" s="356">
        <f t="shared" ref="AL77" si="127">IF(ISNUMBER(AL74),IF(AL19=0," ",AL74*1000/AL19),"")</f>
        <v>145.46700507614213</v>
      </c>
      <c r="AM77" s="356"/>
      <c r="AN77" s="356" t="str">
        <f t="shared" ref="AN77" si="128">IF(ISNUMBER(AN74),IF(AN19=0," ",AN74*1000/AN19),"")</f>
        <v/>
      </c>
      <c r="AO77" s="356"/>
      <c r="AP77" s="356">
        <f t="shared" ref="AP77" si="129">IF(ISNUMBER(AP74),IF(AP19=0," ",AP74*1000/AP19),"")</f>
        <v>48.640776699029125</v>
      </c>
      <c r="AQ77" s="356"/>
      <c r="AR77" s="356">
        <f t="shared" ref="AR77" si="130">IF(ISNUMBER(AR74),IF(AR19=0," ",AR74*1000/AR19),"")</f>
        <v>59.417085427135682</v>
      </c>
      <c r="AS77" s="356"/>
      <c r="AT77" s="177"/>
    </row>
    <row r="78" spans="1:58" ht="45.75" customHeight="1" x14ac:dyDescent="0.2">
      <c r="A78" s="181"/>
      <c r="B78" s="340"/>
      <c r="C78" s="358" t="s">
        <v>103</v>
      </c>
      <c r="D78" s="358"/>
      <c r="E78" s="358"/>
      <c r="F78" s="361">
        <f>IF(ISNUMBER(F74),IF(F19=0,"",IF(F20&gt;0,F74/F20,F74/F86)),"")</f>
        <v>7.8095238095238035E-3</v>
      </c>
      <c r="G78" s="361"/>
      <c r="H78" s="361">
        <f t="shared" ref="H78" si="131">IF(ISNUMBER(H74),IF(H19=0,"",IF(H20&gt;0,H74/H20,H74/H86)),"")</f>
        <v>0.16075961538461539</v>
      </c>
      <c r="I78" s="361"/>
      <c r="J78" s="361" t="str">
        <f t="shared" ref="J78" si="132">IF(ISNUMBER(J74),IF(J19=0,"",IF(J20&gt;0,J74/J20,J74/J86)),"")</f>
        <v/>
      </c>
      <c r="K78" s="361"/>
      <c r="L78" s="361">
        <f t="shared" ref="L78" si="133">IF(ISNUMBER(L74),IF(L19=0,"",IF(L20&gt;0,L74/L20,L74/L86)),"")</f>
        <v>8.5611374407582944E-2</v>
      </c>
      <c r="M78" s="361"/>
      <c r="N78" s="361">
        <f t="shared" ref="N78" si="134">IF(ISNUMBER(N74),IF(N19=0,"",IF(N20&gt;0,N74/N20,N74/N86)),"")</f>
        <v>7.4942307692307683E-2</v>
      </c>
      <c r="O78" s="361"/>
      <c r="P78" s="361">
        <f t="shared" ref="P78" si="135">IF(ISNUMBER(P74),IF(P19=0,"",IF(P20&gt;0,P74/P20,P74/P86)),"")</f>
        <v>8.4509615384615377E-2</v>
      </c>
      <c r="Q78" s="361"/>
      <c r="R78" s="361" t="str">
        <f t="shared" ref="R78" si="136">IF(ISNUMBER(R74),IF(R19=0,"",IF(R20&gt;0,R74/R20,R74/R86)),"")</f>
        <v/>
      </c>
      <c r="S78" s="361"/>
      <c r="T78" s="361" t="str">
        <f t="shared" ref="T78" si="137">IF(ISNUMBER(T74),IF(T19=0,"",IF(T20&gt;0,T74/T20,T74/T86)),"")</f>
        <v/>
      </c>
      <c r="U78" s="361"/>
      <c r="V78" s="361">
        <f t="shared" ref="V78" si="138">IF(ISNUMBER(V74),IF(V19=0,"",IF(V20&gt;0,V74/V20,V74/V86)),"")</f>
        <v>0.15445544554455445</v>
      </c>
      <c r="W78" s="361"/>
      <c r="X78" s="361">
        <f t="shared" ref="X78" si="139">IF(ISNUMBER(X74),IF(X19=0,"",IF(X20&gt;0,X74/X20,X74/X86)),"")</f>
        <v>0.22485416666666666</v>
      </c>
      <c r="Y78" s="361"/>
      <c r="Z78" s="361">
        <f t="shared" ref="Z78" si="140">IF(ISNUMBER(Z74),IF(Z19=0,"",IF(Z20&gt;0,Z74/Z20,Z74/Z86)),"")</f>
        <v>7.41747572815534E-2</v>
      </c>
      <c r="AA78" s="361"/>
      <c r="AB78" s="361">
        <f t="shared" ref="AB78" si="141">IF(ISNUMBER(AB74),IF(AB19=0,"",IF(AB20&gt;0,AB74/AB20,AB74/AB86)),"")</f>
        <v>0.1840792079207921</v>
      </c>
      <c r="AC78" s="361"/>
      <c r="AD78" s="361" t="str">
        <f t="shared" ref="AD78" si="142">IF(ISNUMBER(AD74),IF(AD19=0,"",IF(AD20&gt;0,AD74/AD20,AD74/AD86)),"")</f>
        <v/>
      </c>
      <c r="AE78" s="361"/>
      <c r="AF78" s="361">
        <f t="shared" ref="AF78" si="143">IF(ISNUMBER(AF74),IF(AF19=0,"",IF(AF20&gt;0,AF74/AF20,AF74/AF86)),"")</f>
        <v>0.31294581280788175</v>
      </c>
      <c r="AG78" s="361"/>
      <c r="AH78" s="361">
        <f t="shared" ref="AH78" si="144">IF(ISNUMBER(AH74),IF(AH19=0,"",IF(AH20&gt;0,AH74/AH20,AH74/AH86)),"")</f>
        <v>0.20205154639175257</v>
      </c>
      <c r="AI78" s="361"/>
      <c r="AJ78" s="361">
        <f t="shared" ref="AJ78" si="145">IF(ISNUMBER(AJ74),IF(AJ19=0,"",IF(AJ20&gt;0,AJ74/AJ20,AJ74/AJ86)),"")</f>
        <v>1.0212560386473417E-2</v>
      </c>
      <c r="AK78" s="361"/>
      <c r="AL78" s="361">
        <f t="shared" ref="AL78" si="146">IF(ISNUMBER(AL74),IF(AL19=0,"",IF(AL20&gt;0,AL74/AL20,AL74/AL86)),"")</f>
        <v>0.29093401015228426</v>
      </c>
      <c r="AM78" s="361"/>
      <c r="AN78" s="361" t="str">
        <f t="shared" ref="AN78" si="147">IF(ISNUMBER(AN74),IF(AN19=0,"",IF(AN20&gt;0,AN74/AN20,AN74/AN86)),"")</f>
        <v/>
      </c>
      <c r="AO78" s="361"/>
      <c r="AP78" s="361">
        <f t="shared" ref="AP78" si="148">IF(ISNUMBER(AP74),IF(AP19=0,"",IF(AP20&gt;0,AP74/AP20,AP74/AP86)),"")</f>
        <v>9.7281553398058246E-2</v>
      </c>
      <c r="AQ78" s="361"/>
      <c r="AR78" s="361">
        <f t="shared" ref="AR78" si="149">IF(ISNUMBER(AR74),IF(AR19=0,"",IF(AR20&gt;0,AR74/AR20,AR74/AR86)),"")</f>
        <v>0.11883417085427135</v>
      </c>
      <c r="AS78" s="361"/>
      <c r="AT78" s="177"/>
    </row>
    <row r="79" spans="1:58" ht="50.25" customHeight="1" x14ac:dyDescent="0.2">
      <c r="A79" s="181"/>
      <c r="B79" s="340"/>
      <c r="C79" s="362" t="s">
        <v>105</v>
      </c>
      <c r="D79" s="364" t="s">
        <v>98</v>
      </c>
      <c r="E79" s="365"/>
      <c r="F79" s="356">
        <f>IF(ISNUMBER(F74),IF(F21&gt;0,F78*F21*F19*$F$91,IF($E7&gt;0,$E7*F74*$F$91,$F$90*10*F74)),"")</f>
        <v>2.0934117647058805</v>
      </c>
      <c r="G79" s="356"/>
      <c r="H79" s="356">
        <f>IF(ISNUMBER(H74),IF(H21&gt;0,H78*H21*H19*$F$91,IF($E7&gt;0,$E7*H74*$F$91,$F$90*10*H74)),"")</f>
        <v>42.682623529411764</v>
      </c>
      <c r="I79" s="356"/>
      <c r="J79" s="356" t="str">
        <f t="shared" ref="J79" si="150">IF(ISNUMBER(J74),IF(J21&gt;0,J78*J21*J19*$F$91,IF($E7&gt;0,$E7*J74*$F$91,$F$90*10*J74)),"")</f>
        <v/>
      </c>
      <c r="K79" s="356"/>
      <c r="L79" s="356">
        <f t="shared" ref="L79" si="151">IF(ISNUMBER(L74),IF(L21&gt;0,L78*L21*L19*$F$91,IF($E7&gt;0,$E7*L74*$F$91,$F$90*10*L74)),"")</f>
        <v>23.058164705882355</v>
      </c>
      <c r="M79" s="356"/>
      <c r="N79" s="356">
        <f t="shared" ref="N79" si="152">IF(ISNUMBER(N74),IF(N21&gt;0,N78*N21*N19*$F$91,IF($E7&gt;0,$E7*N74*$F$91,$F$90*10*N74)),"")</f>
        <v>19.89762352941176</v>
      </c>
      <c r="O79" s="356"/>
      <c r="P79" s="356">
        <f t="shared" ref="P79" si="153">IF(ISNUMBER(P74),IF(P21&gt;0,P78*P21*P19*$F$91,IF($E7&gt;0,$E7*P74*$F$91,$F$90*10*P74)),"")</f>
        <v>22.437799999999999</v>
      </c>
      <c r="Q79" s="356"/>
      <c r="R79" s="356" t="str">
        <f t="shared" ref="R79" si="154">IF(ISNUMBER(R74),IF(R21&gt;0,R78*R21*R19*$F$91,IF($E7&gt;0,$E7*R74*$F$91,$F$90*10*R74)),"")</f>
        <v/>
      </c>
      <c r="S79" s="356"/>
      <c r="T79" s="356" t="str">
        <f t="shared" ref="T79" si="155">IF(ISNUMBER(T74),IF(T21&gt;0,T78*T21*T19*$F$91,IF($E7&gt;0,$E7*T74*$F$91,$F$90*10*T74)),"")</f>
        <v/>
      </c>
      <c r="U79" s="356"/>
      <c r="V79" s="356">
        <f t="shared" ref="V79" si="156">IF(ISNUMBER(V74),IF(V21&gt;0,V78*V21*V19*$F$91,IF($E7&gt;0,$E7*V74*$F$91,$F$90*10*V74)),"")</f>
        <v>39.825882352941171</v>
      </c>
      <c r="W79" s="356"/>
      <c r="X79" s="356">
        <f t="shared" ref="X79" si="157">IF(ISNUMBER(X74),IF(X21&gt;0,X78*X21*X19*$F$91,IF($E7&gt;0,$E7*X74*$F$91,$F$90*10*X74)),"")</f>
        <v>55.107788235294116</v>
      </c>
      <c r="Y79" s="356"/>
      <c r="Z79" s="356">
        <f t="shared" ref="Z79" si="158">IF(ISNUMBER(Z74),IF(Z21&gt;0,Z78*Z21*Z19*$F$91,IF($E7&gt;0,$E7*Z74*$F$91,$F$90*10*Z74)),"")</f>
        <v>19.504470588235293</v>
      </c>
      <c r="AA79" s="356"/>
      <c r="AB79" s="356">
        <f t="shared" ref="AB79" si="159">IF(ISNUMBER(AB74),IF(AB21&gt;0,AB78*AB21*AB19*$F$91,IF($E7&gt;0,$E7*AB74*$F$91,$F$90*10*AB74)),"")</f>
        <v>47.464282352941183</v>
      </c>
      <c r="AC79" s="356"/>
      <c r="AD79" s="356" t="str">
        <f t="shared" ref="AD79" si="160">IF(ISNUMBER(AD74),IF(AD21&gt;0,AD78*AD21*AD19*$F$91,IF($E7&gt;0,$E7*AD74*$F$91,$F$90*10*AD74)),"")</f>
        <v/>
      </c>
      <c r="AE79" s="356"/>
      <c r="AF79" s="356">
        <f t="shared" ref="AF79" si="161">IF(ISNUMBER(AF74),IF(AF21&gt;0,AF78*AF21*AF19*$F$91,IF($E7&gt;0,$E7*AF74*$F$91,$F$90*10*AF74)),"")</f>
        <v>81.091623529411748</v>
      </c>
      <c r="AG79" s="356"/>
      <c r="AH79" s="356">
        <f t="shared" ref="AH79" si="162">IF(ISNUMBER(AH74),IF(AH21&gt;0,AH78*AH21*AH19*$F$91,IF($E7&gt;0,$E7*AH74*$F$91,$F$90*10*AH74)),"")</f>
        <v>50.035094117647056</v>
      </c>
      <c r="AI79" s="356"/>
      <c r="AJ79" s="356">
        <f t="shared" ref="AJ79" si="163">IF(ISNUMBER(AJ74),IF(AJ21&gt;0,AJ78*AJ21*AJ19*$F$91,IF($E7&gt;0,$E7*AJ74*$F$91,$F$90*10*AJ74)),"")</f>
        <v>2.6984588235294082</v>
      </c>
      <c r="AK79" s="356"/>
      <c r="AL79" s="356">
        <f t="shared" ref="AL79" si="164">IF(ISNUMBER(AL74),IF(AL21&gt;0,AL78*AL21*AL19*$F$91,IF($E7&gt;0,$E7*AL74*$F$91,$F$90*10*AL74)),"")</f>
        <v>73.159635294117649</v>
      </c>
      <c r="AM79" s="356"/>
      <c r="AN79" s="356" t="str">
        <f t="shared" ref="AN79" si="165">IF(ISNUMBER(AN74),IF(AN21&gt;0,AN78*AN21*AN19*$F$91,IF($E7&gt;0,$E7*AN74*$F$91,$F$90*10*AN74)),"")</f>
        <v/>
      </c>
      <c r="AO79" s="356"/>
      <c r="AP79" s="356">
        <f t="shared" ref="AP79" si="166">IF(ISNUMBER(AP74),IF(AP21&gt;0,AP78*AP21*AP19*$F$91,IF($E7&gt;0,$E7*AP74*$F$91,$F$90*10*AP74)),"")</f>
        <v>25.580470588235293</v>
      </c>
      <c r="AQ79" s="356"/>
      <c r="AR79" s="356">
        <f t="shared" ref="AR79" si="167">IF(ISNUMBER(AR74),IF(AR21&gt;0,AR78*AR21*AR19*$F$91,IF($E7&gt;0,$E7*AR74*$F$91,$F$90*10*AR74)),"")</f>
        <v>30.185976470588237</v>
      </c>
      <c r="AS79" s="356"/>
      <c r="AT79" s="177"/>
    </row>
    <row r="80" spans="1:58" ht="50.25" customHeight="1" x14ac:dyDescent="0.2">
      <c r="A80" s="181"/>
      <c r="B80" s="340"/>
      <c r="C80" s="363"/>
      <c r="D80" s="366" t="s">
        <v>99</v>
      </c>
      <c r="E80" s="367"/>
      <c r="F80" s="359">
        <f>IF(F19=0,"",F79/F19)</f>
        <v>9.968627450980384E-3</v>
      </c>
      <c r="G80" s="359"/>
      <c r="H80" s="359">
        <f t="shared" ref="H80" si="168">IF(H19=0,"",H79/H19)</f>
        <v>0.20520492081447964</v>
      </c>
      <c r="I80" s="359"/>
      <c r="J80" s="359" t="str">
        <f t="shared" ref="J80" si="169">IF(J19=0,"",J79/J19)</f>
        <v/>
      </c>
      <c r="K80" s="359"/>
      <c r="L80" s="359">
        <f t="shared" ref="L80" si="170">IF(L19=0,"",L79/L19)</f>
        <v>0.1092804014496794</v>
      </c>
      <c r="M80" s="359"/>
      <c r="N80" s="359">
        <f t="shared" ref="N80" si="171">IF(N19=0,"",N79/N19)</f>
        <v>9.5661651583710386E-2</v>
      </c>
      <c r="O80" s="359"/>
      <c r="P80" s="359">
        <f t="shared" ref="P80" si="172">IF(P19=0,"",P79/P19)</f>
        <v>0.10787403846153845</v>
      </c>
      <c r="Q80" s="359"/>
      <c r="R80" s="359" t="str">
        <f t="shared" ref="R80" si="173">IF(R19=0,"",R79/R19)</f>
        <v/>
      </c>
      <c r="S80" s="359"/>
      <c r="T80" s="359" t="str">
        <f t="shared" ref="T80" si="174">IF(T19=0,"",T79/T19)</f>
        <v/>
      </c>
      <c r="U80" s="359"/>
      <c r="V80" s="359">
        <f t="shared" ref="V80" si="175">IF(V19=0,"",V79/V19)</f>
        <v>0.19715783343040183</v>
      </c>
      <c r="W80" s="359"/>
      <c r="X80" s="359">
        <f t="shared" ref="X80" si="176">IF(X19=0,"",X79/X19)</f>
        <v>0.28701973039215684</v>
      </c>
      <c r="Y80" s="359"/>
      <c r="Z80" s="359">
        <f t="shared" ref="Z80" si="177">IF(Z19=0,"",Z79/Z19)</f>
        <v>9.468189605939463E-2</v>
      </c>
      <c r="AA80" s="359"/>
      <c r="AB80" s="359">
        <f t="shared" ref="AB80" si="178">IF(AB19=0,"",AB79/AB19)</f>
        <v>0.23497169481654051</v>
      </c>
      <c r="AC80" s="359"/>
      <c r="AD80" s="359" t="str">
        <f t="shared" ref="AD80" si="179">IF(AD19=0,"",AD79/AD19)</f>
        <v/>
      </c>
      <c r="AE80" s="359"/>
      <c r="AF80" s="359">
        <f t="shared" ref="AF80" si="180">IF(AF19=0,"",AF79/AF19)</f>
        <v>0.39946612576064899</v>
      </c>
      <c r="AG80" s="359"/>
      <c r="AH80" s="359">
        <f t="shared" ref="AH80" si="181">IF(AH19=0,"",AH79/AH19)</f>
        <v>0.25791285627653121</v>
      </c>
      <c r="AI80" s="359"/>
      <c r="AJ80" s="359">
        <f t="shared" ref="AJ80" si="182">IF(AJ19=0,"",AJ79/AJ19)</f>
        <v>1.3036032963910186E-2</v>
      </c>
      <c r="AK80" s="359"/>
      <c r="AL80" s="359">
        <f t="shared" ref="AL80" si="183">IF(AL19=0,"",AL79/AL19)</f>
        <v>0.37136870707673936</v>
      </c>
      <c r="AM80" s="359"/>
      <c r="AN80" s="359" t="str">
        <f t="shared" ref="AN80" si="184">IF(AN19=0,"",AN79/AN19)</f>
        <v/>
      </c>
      <c r="AO80" s="359"/>
      <c r="AP80" s="359">
        <f t="shared" ref="AP80" si="185">IF(AP19=0,"",AP79/AP19)</f>
        <v>0.12417704169046259</v>
      </c>
      <c r="AQ80" s="359"/>
      <c r="AR80" s="359">
        <f t="shared" ref="AR80" si="186">IF(AR19=0,"",AR79/AR19)</f>
        <v>0.15168832397280521</v>
      </c>
      <c r="AS80" s="359"/>
      <c r="AT80" s="177"/>
    </row>
    <row r="81" spans="1:46" ht="40.5" customHeight="1" x14ac:dyDescent="0.2">
      <c r="A81" s="181"/>
      <c r="B81" s="340"/>
      <c r="C81" s="362" t="s">
        <v>155</v>
      </c>
      <c r="D81" s="366" t="s">
        <v>100</v>
      </c>
      <c r="E81" s="367"/>
      <c r="F81" s="359" t="str">
        <f>IF(ISNUMBER(F74),IF(OR(F25&gt;0,F30&gt;0),"",0.001*(F68*'ratios_A MASQUER'!$B48+'Tableau mesure'!F69:G69*IF('Tableau mesure'!F85=0,'Tableau mesure'!F84,(0.5*('Tableau mesure'!F85+'Tableau mesure'!F84)))+'Tableau mesure'!F70:G70*'ratios_A MASQUER'!$B60+'Tableau mesure'!F71:G71*'ratios_A MASQUER'!$B61+'Tableau mesure'!F72:G72*'ratios_A MASQUER'!$B62+'Tableau mesure'!F73:G73*'ratios_A MASQUER'!$B63)),"")</f>
        <v/>
      </c>
      <c r="G81" s="359"/>
      <c r="H81" s="359" t="str">
        <f>IF(ISNUMBER(H74),IF(OR(H25&gt;0,H30&gt;0),"",0.001*(H68*'ratios_A MASQUER'!$B48+'Tableau mesure'!H69:I69*IF('Tableau mesure'!H85=0,'Tableau mesure'!H84,(0.5*('Tableau mesure'!H85+'Tableau mesure'!H84)))+'Tableau mesure'!H70:I70*'ratios_A MASQUER'!$B60+'Tableau mesure'!H71:I71*'ratios_A MASQUER'!$B61+'Tableau mesure'!H72:I72*'ratios_A MASQUER'!$B62+'Tableau mesure'!H73:I73*'ratios_A MASQUER'!$B63)),"")</f>
        <v/>
      </c>
      <c r="I81" s="359"/>
      <c r="J81" s="359" t="str">
        <f>IF(ISNUMBER(J74),IF(OR(J25&gt;0,J30&gt;0),"",0.001*(J68*'ratios_A MASQUER'!$B48+'Tableau mesure'!J69:K69*IF('Tableau mesure'!J85=0,'Tableau mesure'!J84,(0.5*('Tableau mesure'!J85+'Tableau mesure'!J84)))+'Tableau mesure'!J70:K70*'ratios_A MASQUER'!$B60+'Tableau mesure'!J71:K71*'ratios_A MASQUER'!$B61+'Tableau mesure'!J72:K72*'ratios_A MASQUER'!$B62+'Tableau mesure'!J73:K73*'ratios_A MASQUER'!$B63)),"")</f>
        <v/>
      </c>
      <c r="K81" s="359"/>
      <c r="L81" s="359" t="str">
        <f>IF(ISNUMBER(L74),IF(OR(L25&gt;0,L30&gt;0),"",0.001*(L68*'ratios_A MASQUER'!$B48+'Tableau mesure'!L69:M69*IF('Tableau mesure'!L85=0,'Tableau mesure'!L84,(0.5*('Tableau mesure'!L85+'Tableau mesure'!L84)))+'Tableau mesure'!L70:M70*'ratios_A MASQUER'!$B60+'Tableau mesure'!L71:M71*'ratios_A MASQUER'!$B61+'Tableau mesure'!L72:M72*'ratios_A MASQUER'!$B62+'Tableau mesure'!L73:M73*'ratios_A MASQUER'!$B63)),"")</f>
        <v/>
      </c>
      <c r="M81" s="359"/>
      <c r="N81" s="359" t="str">
        <f>IF(ISNUMBER(N74),IF(OR(N25&gt;0,N30&gt;0),"",0.001*(N68*'ratios_A MASQUER'!$B48+'Tableau mesure'!N69:O69*IF('Tableau mesure'!N85=0,'Tableau mesure'!N84,(0.5*('Tableau mesure'!N85+'Tableau mesure'!N84)))+'Tableau mesure'!N70:O70*'ratios_A MASQUER'!$B60+'Tableau mesure'!N71:O71*'ratios_A MASQUER'!$B61+'Tableau mesure'!N72:O72*'ratios_A MASQUER'!$B62+'Tableau mesure'!N73:O73*'ratios_A MASQUER'!$B63)),"")</f>
        <v/>
      </c>
      <c r="O81" s="359"/>
      <c r="P81" s="359" t="str">
        <f>IF(ISNUMBER(P74),IF(OR(P25&gt;0,P30&gt;0),"",0.001*(P68*'ratios_A MASQUER'!$B48+'Tableau mesure'!P69:Q69*IF('Tableau mesure'!P85=0,'Tableau mesure'!P84,(0.5*('Tableau mesure'!P85+'Tableau mesure'!P84)))+'Tableau mesure'!P70:Q70*'ratios_A MASQUER'!$B60+'Tableau mesure'!P71:Q71*'ratios_A MASQUER'!$B61+'Tableau mesure'!P72:Q72*'ratios_A MASQUER'!$B62+'Tableau mesure'!P73:Q73*'ratios_A MASQUER'!$B63)),"")</f>
        <v/>
      </c>
      <c r="Q81" s="359"/>
      <c r="R81" s="359" t="str">
        <f>IF(ISNUMBER(R74),IF(OR(R25&gt;0,R30&gt;0),"",0.001*(R68*'ratios_A MASQUER'!$B48+'Tableau mesure'!R69:S69*IF('Tableau mesure'!R85=0,'Tableau mesure'!R84,(0.5*('Tableau mesure'!R85+'Tableau mesure'!R84)))+'Tableau mesure'!R70:S70*'ratios_A MASQUER'!$B60+'Tableau mesure'!R71:S71*'ratios_A MASQUER'!$B61+'Tableau mesure'!R72:S72*'ratios_A MASQUER'!$B62+'Tableau mesure'!R73:S73*'ratios_A MASQUER'!$B63)),"")</f>
        <v/>
      </c>
      <c r="S81" s="359"/>
      <c r="T81" s="359" t="str">
        <f>IF(ISNUMBER(T74),IF(OR(T25&gt;0,T30&gt;0),"",0.001*(T68*'ratios_A MASQUER'!$B48+'Tableau mesure'!T69:U69*IF('Tableau mesure'!T85=0,'Tableau mesure'!T84,(0.5*('Tableau mesure'!T85+'Tableau mesure'!T84)))+'Tableau mesure'!T70:U70*'ratios_A MASQUER'!$B60+'Tableau mesure'!T71:U71*'ratios_A MASQUER'!$B61+'Tableau mesure'!T72:U72*'ratios_A MASQUER'!$B62+'Tableau mesure'!T73:U73*'ratios_A MASQUER'!$B63)),"")</f>
        <v/>
      </c>
      <c r="U81" s="359"/>
      <c r="V81" s="359" t="str">
        <f>IF(ISNUMBER(V74),IF(OR(V25&gt;0,V30&gt;0),"",0.001*(V68*'ratios_A MASQUER'!$B48+'Tableau mesure'!V69:W69*IF('Tableau mesure'!V85=0,'Tableau mesure'!V84,(0.5*('Tableau mesure'!V85+'Tableau mesure'!V84)))+'Tableau mesure'!V70:W70*'ratios_A MASQUER'!$B60+'Tableau mesure'!V71:W71*'ratios_A MASQUER'!$B61+'Tableau mesure'!V72:W72*'ratios_A MASQUER'!$B62+'Tableau mesure'!V73:W73*'ratios_A MASQUER'!$B63)),"")</f>
        <v/>
      </c>
      <c r="W81" s="359"/>
      <c r="X81" s="359" t="str">
        <f>IF(ISNUMBER(X74),IF(OR(X25&gt;0,X30&gt;0),"",0.001*(X68*'ratios_A MASQUER'!$B48+'Tableau mesure'!X69:Y69*IF('Tableau mesure'!X85=0,'Tableau mesure'!X84,(0.5*('Tableau mesure'!X85+'Tableau mesure'!X84)))+'Tableau mesure'!X70:Y70*'ratios_A MASQUER'!$B60+'Tableau mesure'!X71:Y71*'ratios_A MASQUER'!$B61+'Tableau mesure'!X72:Y72*'ratios_A MASQUER'!$B62+'Tableau mesure'!X73:Y73*'ratios_A MASQUER'!$B63)),"")</f>
        <v/>
      </c>
      <c r="Y81" s="359"/>
      <c r="Z81" s="359" t="str">
        <f>IF(ISNUMBER(Z74),IF(OR(Z25&gt;0,Z30&gt;0),"",0.001*(Z68*'ratios_A MASQUER'!$B48+'Tableau mesure'!Z69:AA69*IF('Tableau mesure'!Z85=0,'Tableau mesure'!Z84,(0.5*('Tableau mesure'!Z85+'Tableau mesure'!Z84)))+'Tableau mesure'!Z70:AA70*'ratios_A MASQUER'!$B60+'Tableau mesure'!Z71:AA71*'ratios_A MASQUER'!$B61+'Tableau mesure'!Z72:AA72*'ratios_A MASQUER'!$B62+'Tableau mesure'!Z73:AA73*'ratios_A MASQUER'!$B63)),"")</f>
        <v/>
      </c>
      <c r="AA81" s="359"/>
      <c r="AB81" s="359" t="str">
        <f>IF(ISNUMBER(AB74),IF(OR(AB25&gt;0,AB30&gt;0),"",0.001*(AB68*'ratios_A MASQUER'!$B48+'Tableau mesure'!AB69:AC69*IF('Tableau mesure'!AB85=0,'Tableau mesure'!AB84,(0.5*('Tableau mesure'!AB85+'Tableau mesure'!AB84)))+'Tableau mesure'!AB70:AC70*'ratios_A MASQUER'!$B60+'Tableau mesure'!AB71:AC71*'ratios_A MASQUER'!$B61+'Tableau mesure'!AB72:AC72*'ratios_A MASQUER'!$B62+'Tableau mesure'!AB73:AC73*'ratios_A MASQUER'!$B63)),"")</f>
        <v/>
      </c>
      <c r="AC81" s="359"/>
      <c r="AD81" s="359" t="str">
        <f>IF(ISNUMBER(AD74),IF(OR(AD25&gt;0,AD30&gt;0),"",0.001*(AD68*'ratios_A MASQUER'!$B48+'Tableau mesure'!AD69:AE69*IF('Tableau mesure'!AD85=0,'Tableau mesure'!AD84,(0.5*('Tableau mesure'!AD85+'Tableau mesure'!AD84)))+'Tableau mesure'!AD70:AE70*'ratios_A MASQUER'!$B60+'Tableau mesure'!AD71:AE71*'ratios_A MASQUER'!$B61+'Tableau mesure'!AD72:AE72*'ratios_A MASQUER'!$B62+'Tableau mesure'!AD73:AE73*'ratios_A MASQUER'!$B63)),"")</f>
        <v/>
      </c>
      <c r="AE81" s="359"/>
      <c r="AF81" s="359" t="str">
        <f>IF(ISNUMBER(AF74),IF(OR(AF25&gt;0,AF30&gt;0),"",0.001*(AF68*'ratios_A MASQUER'!$B48+'Tableau mesure'!AF69:AG69*IF('Tableau mesure'!AF85=0,'Tableau mesure'!AF84,(0.5*('Tableau mesure'!AF85+'Tableau mesure'!AF84)))+'Tableau mesure'!AF70:AG70*'ratios_A MASQUER'!$B60+'Tableau mesure'!AF71:AG71*'ratios_A MASQUER'!$B61+'Tableau mesure'!AF72:AG72*'ratios_A MASQUER'!$B62+'Tableau mesure'!AF73:AG73*'ratios_A MASQUER'!$B63)),"")</f>
        <v/>
      </c>
      <c r="AG81" s="359"/>
      <c r="AH81" s="359" t="str">
        <f>IF(ISNUMBER(AH74),IF(OR(AH25&gt;0,AH30&gt;0),"",0.001*(AH68*'ratios_A MASQUER'!$B48+'Tableau mesure'!AH69:AI69*IF('Tableau mesure'!AH85=0,'Tableau mesure'!AH84,(0.5*('Tableau mesure'!AH85+'Tableau mesure'!AH84)))+'Tableau mesure'!AH70:AI70*'ratios_A MASQUER'!$B60+'Tableau mesure'!AH71:AI71*'ratios_A MASQUER'!$B61+'Tableau mesure'!AH72:AI72*'ratios_A MASQUER'!$B62+'Tableau mesure'!AH73:AI73*'ratios_A MASQUER'!$B63)),"")</f>
        <v/>
      </c>
      <c r="AI81" s="359"/>
      <c r="AJ81" s="359" t="str">
        <f>IF(ISNUMBER(AJ74),IF(OR(AJ25&gt;0,AJ30&gt;0),"",0.001*(AJ68*'ratios_A MASQUER'!$B48+'Tableau mesure'!AJ69:AK69*IF('Tableau mesure'!AJ85=0,'Tableau mesure'!AJ84,(0.5*('Tableau mesure'!AJ85+'Tableau mesure'!AJ84)))+'Tableau mesure'!AJ70:AK70*'ratios_A MASQUER'!$B60+'Tableau mesure'!AJ71:AK71*'ratios_A MASQUER'!$B61+'Tableau mesure'!AJ72:AK72*'ratios_A MASQUER'!$B62+'Tableau mesure'!AJ73:AK73*'ratios_A MASQUER'!$B63)),"")</f>
        <v/>
      </c>
      <c r="AK81" s="359"/>
      <c r="AL81" s="359" t="str">
        <f>IF(ISNUMBER(AL74),IF(OR(AL25&gt;0,AL30&gt;0),"",0.001*(AL68*'ratios_A MASQUER'!$B48+'Tableau mesure'!AL69:AM69*IF('Tableau mesure'!AL85=0,'Tableau mesure'!AL84,(0.5*('Tableau mesure'!AL85+'Tableau mesure'!AL84)))+'Tableau mesure'!AL70:AM70*'ratios_A MASQUER'!$B60+'Tableau mesure'!AL71:AM71*'ratios_A MASQUER'!$B61+'Tableau mesure'!AL72:AM72*'ratios_A MASQUER'!$B62+'Tableau mesure'!AL73:AM73*'ratios_A MASQUER'!$B63)),"")</f>
        <v/>
      </c>
      <c r="AM81" s="359"/>
      <c r="AN81" s="359" t="str">
        <f>IF(ISNUMBER(AN74),IF(OR(AN25&gt;0,AN30&gt;0),"",0.001*(AN68*'ratios_A MASQUER'!$B48+'Tableau mesure'!AN69:AO69*IF('Tableau mesure'!AN85=0,'Tableau mesure'!AN84,(0.5*('Tableau mesure'!AN85+'Tableau mesure'!AN84)))+'Tableau mesure'!AN70:AO70*'ratios_A MASQUER'!$B60+'Tableau mesure'!AN71:AO71*'ratios_A MASQUER'!$B61+'Tableau mesure'!AN72:AO72*'ratios_A MASQUER'!$B62+'Tableau mesure'!AN73:AO73*'ratios_A MASQUER'!$B63)),"")</f>
        <v/>
      </c>
      <c r="AO81" s="359"/>
      <c r="AP81" s="359" t="str">
        <f>IF(ISNUMBER(AP74),IF(OR(AP25&gt;0,AP30&gt;0),"",0.001*(AP68*'ratios_A MASQUER'!$B48+'Tableau mesure'!AP69:AQ69*IF('Tableau mesure'!AP85=0,'Tableau mesure'!AP84,(0.5*('Tableau mesure'!AP85+'Tableau mesure'!AP84)))+'Tableau mesure'!AP70:AQ70*'ratios_A MASQUER'!$B60+'Tableau mesure'!AP71:AQ71*'ratios_A MASQUER'!$B61+'Tableau mesure'!AP72:AQ72*'ratios_A MASQUER'!$B62+'Tableau mesure'!AP73:AQ73*'ratios_A MASQUER'!$B63)),"")</f>
        <v/>
      </c>
      <c r="AQ81" s="359"/>
      <c r="AR81" s="359" t="str">
        <f>IF(ISNUMBER(AR74),IF(OR(AR25&gt;0,AR30&gt;0),"",0.001*(AR68*'ratios_A MASQUER'!$B48+'Tableau mesure'!AR69:AS69*IF('Tableau mesure'!AR85=0,'Tableau mesure'!AR84,(0.5*('Tableau mesure'!AR85+'Tableau mesure'!AR84)))+'Tableau mesure'!AR70:AS70*'ratios_A MASQUER'!$B60+'Tableau mesure'!AR71:AS71*'ratios_A MASQUER'!$B61+'Tableau mesure'!AR72:AS72*'ratios_A MASQUER'!$B62+'Tableau mesure'!AR73:AS73*'ratios_A MASQUER'!$B63)),"")</f>
        <v/>
      </c>
      <c r="AS81" s="359"/>
      <c r="AT81" s="177"/>
    </row>
    <row r="82" spans="1:46" ht="40.5" customHeight="1" thickBot="1" x14ac:dyDescent="0.25">
      <c r="A82" s="181"/>
      <c r="B82" s="341"/>
      <c r="C82" s="368"/>
      <c r="D82" s="370" t="s">
        <v>101</v>
      </c>
      <c r="E82" s="371"/>
      <c r="F82" s="369" t="str">
        <f>IF(ISNUMBER(F81),IF(OR(F25&gt;0,F30&gt;0),"",F81/F19),"")</f>
        <v/>
      </c>
      <c r="G82" s="369"/>
      <c r="H82" s="369" t="str">
        <f t="shared" ref="H82" si="187">IF(ISNUMBER(H81),IF(OR(H25&gt;0,H30&gt;0),"",H81/H19),"")</f>
        <v/>
      </c>
      <c r="I82" s="369"/>
      <c r="J82" s="369" t="str">
        <f t="shared" ref="J82" si="188">IF(ISNUMBER(J81),IF(OR(J25&gt;0,J30&gt;0),"",J81/J19),"")</f>
        <v/>
      </c>
      <c r="K82" s="369"/>
      <c r="L82" s="369" t="str">
        <f t="shared" ref="L82" si="189">IF(ISNUMBER(L81),IF(OR(L25&gt;0,L30&gt;0),"",L81/L19),"")</f>
        <v/>
      </c>
      <c r="M82" s="369"/>
      <c r="N82" s="369" t="str">
        <f t="shared" ref="N82" si="190">IF(ISNUMBER(N81),IF(OR(N25&gt;0,N30&gt;0),"",N81/N19),"")</f>
        <v/>
      </c>
      <c r="O82" s="369"/>
      <c r="P82" s="369" t="str">
        <f t="shared" ref="P82" si="191">IF(ISNUMBER(P81),IF(OR(P25&gt;0,P30&gt;0),"",P81/P19),"")</f>
        <v/>
      </c>
      <c r="Q82" s="369"/>
      <c r="R82" s="369" t="str">
        <f t="shared" ref="R82" si="192">IF(ISNUMBER(R81),IF(OR(R25&gt;0,R30&gt;0),"",R81/R19),"")</f>
        <v/>
      </c>
      <c r="S82" s="369"/>
      <c r="T82" s="369" t="str">
        <f t="shared" ref="T82" si="193">IF(ISNUMBER(T81),IF(OR(T25&gt;0,T30&gt;0),"",T81/T19),"")</f>
        <v/>
      </c>
      <c r="U82" s="369"/>
      <c r="V82" s="369" t="str">
        <f t="shared" ref="V82" si="194">IF(ISNUMBER(V81),IF(OR(V25&gt;0,V30&gt;0),"",V81/V19),"")</f>
        <v/>
      </c>
      <c r="W82" s="369"/>
      <c r="X82" s="369" t="str">
        <f t="shared" ref="X82" si="195">IF(ISNUMBER(X81),IF(OR(X25&gt;0,X30&gt;0),"",X81/X19),"")</f>
        <v/>
      </c>
      <c r="Y82" s="369"/>
      <c r="Z82" s="369" t="str">
        <f t="shared" ref="Z82" si="196">IF(ISNUMBER(Z81),IF(OR(Z25&gt;0,Z30&gt;0),"",Z81/Z19),"")</f>
        <v/>
      </c>
      <c r="AA82" s="369"/>
      <c r="AB82" s="369" t="str">
        <f t="shared" ref="AB82" si="197">IF(ISNUMBER(AB81),IF(OR(AB25&gt;0,AB30&gt;0),"",AB81/AB19),"")</f>
        <v/>
      </c>
      <c r="AC82" s="369"/>
      <c r="AD82" s="369" t="str">
        <f t="shared" ref="AD82" si="198">IF(ISNUMBER(AD81),IF(OR(AD25&gt;0,AD30&gt;0),"",AD81/AD19),"")</f>
        <v/>
      </c>
      <c r="AE82" s="369"/>
      <c r="AF82" s="369" t="str">
        <f t="shared" ref="AF82" si="199">IF(ISNUMBER(AF81),IF(OR(AF25&gt;0,AF30&gt;0),"",AF81/AF19),"")</f>
        <v/>
      </c>
      <c r="AG82" s="369"/>
      <c r="AH82" s="369" t="str">
        <f t="shared" ref="AH82" si="200">IF(ISNUMBER(AH81),IF(OR(AH25&gt;0,AH30&gt;0),"",AH81/AH19),"")</f>
        <v/>
      </c>
      <c r="AI82" s="369"/>
      <c r="AJ82" s="369" t="str">
        <f t="shared" ref="AJ82" si="201">IF(ISNUMBER(AJ81),IF(OR(AJ25&gt;0,AJ30&gt;0),"",AJ81/AJ19),"")</f>
        <v/>
      </c>
      <c r="AK82" s="369"/>
      <c r="AL82" s="369" t="str">
        <f t="shared" ref="AL82" si="202">IF(ISNUMBER(AL81),IF(OR(AL25&gt;0,AL30&gt;0),"",AL81/AL19),"")</f>
        <v/>
      </c>
      <c r="AM82" s="369"/>
      <c r="AN82" s="369" t="str">
        <f t="shared" ref="AN82" si="203">IF(ISNUMBER(AN81),IF(OR(AN25&gt;0,AN30&gt;0),"",AN81/AN19),"")</f>
        <v/>
      </c>
      <c r="AO82" s="369"/>
      <c r="AP82" s="369" t="str">
        <f t="shared" ref="AP82" si="204">IF(ISNUMBER(AP81),IF(OR(AP25&gt;0,AP30&gt;0),"",AP81/AP19),"")</f>
        <v/>
      </c>
      <c r="AQ82" s="369"/>
      <c r="AR82" s="369" t="str">
        <f t="shared" ref="AR82" si="205">IF(ISNUMBER(AR81),IF(OR(AR25&gt;0,AR30&gt;0),"",AR81/AR19),"")</f>
        <v/>
      </c>
      <c r="AS82" s="369"/>
      <c r="AT82" s="177"/>
    </row>
    <row r="83" spans="1:46" s="165" customFormat="1" ht="5.25" customHeight="1" thickTop="1" x14ac:dyDescent="0.2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</row>
    <row r="84" spans="1:46" hidden="1" x14ac:dyDescent="0.2">
      <c r="F84" s="168">
        <f>IFERROR(VLOOKUP(F17,'ratios_A MASQUER'!$A49:$B59,2,FALSE),0)</f>
        <v>7400</v>
      </c>
      <c r="G84" s="168"/>
      <c r="H84" s="168">
        <f>IFERROR(VLOOKUP(H17,'ratios_A MASQUER'!$A49:$B59,2,FALSE),0)</f>
        <v>55000</v>
      </c>
      <c r="I84" s="168"/>
      <c r="J84" s="168">
        <f>IFERROR(VLOOKUP(J17,'ratios_A MASQUER'!$A49:$B59,2,FALSE),0)</f>
        <v>8000</v>
      </c>
      <c r="K84" s="168"/>
      <c r="L84" s="168">
        <f>IFERROR(VLOOKUP(L17,'ratios_A MASQUER'!$A49:$B59,2,FALSE),0)</f>
        <v>0</v>
      </c>
      <c r="M84" s="168"/>
      <c r="N84" s="168">
        <f>IFERROR(VLOOKUP(N17,'ratios_A MASQUER'!$A49:$B59,2,FALSE),0)</f>
        <v>8000</v>
      </c>
      <c r="O84" s="168"/>
      <c r="P84" s="168">
        <f>IFERROR(VLOOKUP(P17,'ratios_A MASQUER'!$A49:$B59,2,FALSE),0)</f>
        <v>36000</v>
      </c>
      <c r="Q84" s="168"/>
      <c r="R84" s="168">
        <f>IFERROR(VLOOKUP(R17,'ratios_A MASQUER'!$A49:$B59,2,FALSE),0)</f>
        <v>0</v>
      </c>
      <c r="S84" s="168"/>
      <c r="T84" s="168">
        <f>IFERROR(VLOOKUP(T17,'ratios_A MASQUER'!$A49:$B59,2,FALSE),0)</f>
        <v>5000</v>
      </c>
      <c r="U84" s="168"/>
      <c r="V84" s="168">
        <f>IFERROR(VLOOKUP(V17,'ratios_A MASQUER'!$A49:$B59,2,FALSE),0)</f>
        <v>21000</v>
      </c>
      <c r="W84" s="168"/>
      <c r="X84" s="168">
        <f>IFERROR(VLOOKUP(X17,'ratios_A MASQUER'!$A49:$B59,2,FALSE),0)</f>
        <v>8000</v>
      </c>
      <c r="Y84" s="168"/>
      <c r="Z84" s="168">
        <f>IFERROR(VLOOKUP(Z17,'ratios_A MASQUER'!$A49:$B59,2,FALSE),0)</f>
        <v>36000</v>
      </c>
      <c r="AA84" s="168"/>
      <c r="AB84" s="168">
        <f>IFERROR(VLOOKUP(AB17,'ratios_A MASQUER'!$A49:$B59,2,FALSE),0)</f>
        <v>36000</v>
      </c>
      <c r="AC84" s="168"/>
      <c r="AD84" s="168">
        <f>IFERROR(VLOOKUP(AD17,'ratios_A MASQUER'!$A49:$B59,2,FALSE),0)</f>
        <v>0</v>
      </c>
      <c r="AE84" s="168"/>
      <c r="AF84" s="168">
        <f>IFERROR(VLOOKUP(AF17,'ratios_A MASQUER'!$A49:$B59,2,FALSE),0)</f>
        <v>0</v>
      </c>
      <c r="AG84" s="168"/>
      <c r="AH84" s="168">
        <f>IFERROR(VLOOKUP(AH17,'ratios_A MASQUER'!$A49:$B59,2,FALSE),0)</f>
        <v>8000</v>
      </c>
      <c r="AI84" s="168"/>
      <c r="AJ84" s="168">
        <f>IFERROR(VLOOKUP(AJ17,'ratios_A MASQUER'!$A49:$B59,2,FALSE),0)</f>
        <v>5000</v>
      </c>
      <c r="AK84" s="168"/>
      <c r="AL84" s="168">
        <f>IFERROR(VLOOKUP(AL17,'ratios_A MASQUER'!$A49:$B59,2,FALSE),0)</f>
        <v>0</v>
      </c>
      <c r="AM84" s="168"/>
      <c r="AN84" s="168">
        <f>IFERROR(VLOOKUP(AN17,'ratios_A MASQUER'!$A49:$B59,2,FALSE),0)</f>
        <v>0</v>
      </c>
      <c r="AO84" s="168"/>
      <c r="AP84" s="168">
        <f>IFERROR(VLOOKUP(AP17,'ratios_A MASQUER'!$A49:$B59,2,FALSE),0)</f>
        <v>21000</v>
      </c>
      <c r="AQ84" s="168"/>
      <c r="AR84" s="168">
        <f>IFERROR(VLOOKUP(AR17,'ratios_A MASQUER'!$A49:$B59,2,FALSE),0)</f>
        <v>8000</v>
      </c>
      <c r="AS84" s="168"/>
      <c r="AT84" s="168">
        <f>IFERROR(VLOOKUP(AT17,'ratios_A MASQUER'!$A49:$B59,2,FALSE),0)</f>
        <v>0</v>
      </c>
    </row>
    <row r="85" spans="1:46" ht="13.5" hidden="1" thickBot="1" x14ac:dyDescent="0.25">
      <c r="F85" s="170">
        <f>IFERROR(VLOOKUP(F18,'ratios_A MASQUER'!$A49:$B59,2,FALSE),0)</f>
        <v>0</v>
      </c>
      <c r="G85" s="168"/>
      <c r="H85" s="168">
        <f>IFERROR(VLOOKUP(H18,'ratios_A MASQUER'!$A49:$B59,2,FALSE),0)</f>
        <v>0</v>
      </c>
      <c r="I85" s="168"/>
      <c r="J85" s="168">
        <f>IFERROR(VLOOKUP(J18,'ratios_A MASQUER'!$A49:$B59,2,FALSE),0)</f>
        <v>0</v>
      </c>
      <c r="K85" s="168"/>
      <c r="L85" s="168">
        <f>IFERROR(VLOOKUP(L18,'ratios_A MASQUER'!$A49:$B59,2,FALSE),0)</f>
        <v>0</v>
      </c>
      <c r="M85" s="168"/>
      <c r="N85" s="168">
        <f>IFERROR(VLOOKUP(N18,'ratios_A MASQUER'!$A49:$B59,2,FALSE),0)</f>
        <v>0</v>
      </c>
      <c r="O85" s="168"/>
      <c r="P85" s="168">
        <f>IFERROR(VLOOKUP(P18,'ratios_A MASQUER'!$A49:$B59,2,FALSE),0)</f>
        <v>0</v>
      </c>
      <c r="Q85" s="168"/>
      <c r="R85" s="168">
        <f>IFERROR(VLOOKUP(R18,'ratios_A MASQUER'!$A49:$B59,2,FALSE),0)</f>
        <v>0</v>
      </c>
      <c r="S85" s="168"/>
      <c r="T85" s="168">
        <f>IFERROR(VLOOKUP(T18,'ratios_A MASQUER'!$A49:$B59,2,FALSE),0)</f>
        <v>0</v>
      </c>
      <c r="U85" s="168"/>
      <c r="V85" s="168">
        <f>IFERROR(VLOOKUP(V18,'ratios_A MASQUER'!$A49:$B59,2,FALSE),0)</f>
        <v>0</v>
      </c>
      <c r="W85" s="168"/>
      <c r="X85" s="168">
        <f>IFERROR(VLOOKUP(X18,'ratios_A MASQUER'!$A49:$B59,2,FALSE),0)</f>
        <v>0</v>
      </c>
      <c r="Y85" s="168"/>
      <c r="Z85" s="168">
        <f>IFERROR(VLOOKUP(Z18,'ratios_A MASQUER'!$A49:$B59,2,FALSE),0)</f>
        <v>0</v>
      </c>
      <c r="AA85" s="168"/>
      <c r="AB85" s="168">
        <f>IFERROR(VLOOKUP(AB18,'ratios_A MASQUER'!$A49:$B59,2,FALSE),0)</f>
        <v>0</v>
      </c>
      <c r="AC85" s="168"/>
      <c r="AD85" s="168">
        <f>IFERROR(VLOOKUP(AD18,'ratios_A MASQUER'!$A49:$B59,2,FALSE),0)</f>
        <v>0</v>
      </c>
      <c r="AE85" s="168"/>
      <c r="AF85" s="168">
        <f>IFERROR(VLOOKUP(AF18,'ratios_A MASQUER'!$A49:$B59,2,FALSE),0)</f>
        <v>0</v>
      </c>
      <c r="AG85" s="168"/>
      <c r="AH85" s="168">
        <f>IFERROR(VLOOKUP(AH18,'ratios_A MASQUER'!$A49:$B59,2,FALSE),0)</f>
        <v>0</v>
      </c>
      <c r="AI85" s="168"/>
      <c r="AJ85" s="168">
        <f>IFERROR(VLOOKUP(AJ18,'ratios_A MASQUER'!$A49:$B59,2,FALSE),0)</f>
        <v>0</v>
      </c>
      <c r="AK85" s="168"/>
      <c r="AL85" s="168">
        <f>IFERROR(VLOOKUP(AL18,'ratios_A MASQUER'!$A49:$B59,2,FALSE),0)</f>
        <v>0</v>
      </c>
      <c r="AM85" s="168"/>
      <c r="AN85" s="168">
        <f>IFERROR(VLOOKUP(AN18,'ratios_A MASQUER'!$A49:$B59,2,FALSE),0)</f>
        <v>0</v>
      </c>
      <c r="AO85" s="168"/>
      <c r="AP85" s="168">
        <f>IFERROR(VLOOKUP(AP18,'ratios_A MASQUER'!$A49:$B59,2,FALSE),0)</f>
        <v>0</v>
      </c>
      <c r="AQ85" s="168"/>
      <c r="AR85" s="168">
        <f>IFERROR(VLOOKUP(AR18,'ratios_A MASQUER'!$A49:$B59,2,FALSE),0)</f>
        <v>0</v>
      </c>
      <c r="AS85" s="168"/>
      <c r="AT85" s="168">
        <f>IFERROR(VLOOKUP(AT18,'ratios_A MASQUER'!$A49:$B59,2,FALSE),0)</f>
        <v>0</v>
      </c>
    </row>
    <row r="86" spans="1:46" ht="32.25" hidden="1" customHeight="1" thickBot="1" x14ac:dyDescent="0.25">
      <c r="C86" s="374" t="s">
        <v>30</v>
      </c>
      <c r="D86" s="374"/>
      <c r="E86" s="375"/>
      <c r="F86" s="372">
        <f>IF(AND(E4="satellite",E6="adolescent ou adulte"),'ratios_A MASQUER'!$B$38*'Tableau mesure'!F19:G19/1000,IF(AND(E4="sur place",E6="adolescent ou adulte"),'ratios_A MASQUER'!$B$39*'Tableau mesure'!F19:G19/1000,'ratios_A MASQUER'!$B$37*'Tableau mesure'!F19:G19/1000))</f>
        <v>111.3</v>
      </c>
      <c r="G86" s="376"/>
      <c r="H86" s="372">
        <f>IF(AND(G4="satellite",G6="adolescent ou adulte"),'ratios_A MASQUER'!$B$38*'Tableau mesure'!H19:I19/1000,IF(AND(G4="sur place",G6="adolescent ou adulte"),'ratios_A MASQUER'!$B$39*'Tableau mesure'!H19:I19/1000,'ratios_A MASQUER'!$B$37*'Tableau mesure'!H19:I19/1000))</f>
        <v>110.24</v>
      </c>
      <c r="I86" s="376"/>
      <c r="J86" s="372">
        <f>IF(AND(I4="satellite",I7="adolescent ou adulte"),'ratios_A MASQUER'!$B$38*'Tableau mesure'!J19:K19/1000,IF(AND(I4="sur place",I7="adolescent ou adulte"),'ratios_A MASQUER'!$B$39*'Tableau mesure'!J19:K19/1000,'ratios_A MASQUER'!$B$37*'Tableau mesure'!J19:K19/1000))</f>
        <v>0</v>
      </c>
      <c r="K86" s="376"/>
      <c r="L86" s="372">
        <f>IF(AND(K4="satellite",K7="adolescent ou adulte"),'ratios_A MASQUER'!$B$38*'Tableau mesure'!L19:M19/1000,IF(AND(K4="sur place",K7="adolescent ou adulte"),'ratios_A MASQUER'!$B$39*'Tableau mesure'!L19:M19/1000,'ratios_A MASQUER'!$B$37*'Tableau mesure'!L19:M19/1000))</f>
        <v>111.83</v>
      </c>
      <c r="M86" s="376"/>
      <c r="N86" s="372">
        <f>IF(AND(M4="satellite",M7="adolescent ou adulte"),'ratios_A MASQUER'!$B$38*'Tableau mesure'!N19:O19/1000,IF(AND(M4="sur place",M7="adolescent ou adulte"),'ratios_A MASQUER'!$B$39*'Tableau mesure'!N19:O19/1000,'ratios_A MASQUER'!$B$37*'Tableau mesure'!N19:O19/1000))</f>
        <v>110.24</v>
      </c>
      <c r="O86" s="376"/>
      <c r="P86" s="372">
        <f>IF(AND(O4="satellite",O7="adolescent ou adulte"),'ratios_A MASQUER'!$B$38*'Tableau mesure'!P19:Q19/1000,IF(AND(O4="sur place",O7="adolescent ou adulte"),'ratios_A MASQUER'!$B$39*'Tableau mesure'!P19:Q19/1000,'ratios_A MASQUER'!$B$37*'Tableau mesure'!P19:Q19/1000))</f>
        <v>110.24</v>
      </c>
      <c r="Q86" s="376"/>
      <c r="R86" s="372">
        <f>IF(AND(Q4="satellite",Q7="adolescent ou adulte"),'ratios_A MASQUER'!$B$38*'Tableau mesure'!R19:S19/1000,IF(AND(Q4="sur place",Q7="adolescent ou adulte"),'ratios_A MASQUER'!$B$39*'Tableau mesure'!R19:S19/1000,'ratios_A MASQUER'!$B$37*'Tableau mesure'!R19:S19/1000))</f>
        <v>0</v>
      </c>
      <c r="S86" s="376"/>
      <c r="T86" s="372">
        <f>IF(AND(S4="satellite",S7="adolescent ou adulte"),'ratios_A MASQUER'!$B$38*'Tableau mesure'!T19:U19/1000,IF(AND(S4="sur place",S7="adolescent ou adulte"),'ratios_A MASQUER'!$B$39*'Tableau mesure'!T19:U19/1000,'ratios_A MASQUER'!$B$37*'Tableau mesure'!T19:U19/1000))</f>
        <v>0</v>
      </c>
      <c r="U86" s="376"/>
      <c r="V86" s="372">
        <f>IF(AND(U4="satellite",U7="adolescent ou adulte"),'ratios_A MASQUER'!$B$38*'Tableau mesure'!V19:W19/1000,IF(AND(U4="sur place",U7="adolescent ou adulte"),'ratios_A MASQUER'!$B$39*'Tableau mesure'!V19:W19/1000,'ratios_A MASQUER'!$B$37*'Tableau mesure'!V19:W19/1000))</f>
        <v>107.06</v>
      </c>
      <c r="W86" s="373"/>
      <c r="X86" s="372">
        <f>IF(AND(W4="satellite",W7="adolescent ou adulte"),'ratios_A MASQUER'!$B$38*'Tableau mesure'!X19:Y19/1000,IF(AND(W4="sur place",W7="adolescent ou adulte"),'ratios_A MASQUER'!$B$39*'Tableau mesure'!X19:Y19/1000,'ratios_A MASQUER'!$B$37*'Tableau mesure'!X19:Y19/1000))</f>
        <v>101.76</v>
      </c>
      <c r="Y86" s="373"/>
      <c r="Z86" s="372">
        <f>IF(AND(Y4="satellite",Y7="adolescent ou adulte"),'ratios_A MASQUER'!$B$38*'Tableau mesure'!Z19:AA19/1000,IF(AND(Y4="sur place",Y7="adolescent ou adulte"),'ratios_A MASQUER'!$B$39*'Tableau mesure'!Z19:AA19/1000,'ratios_A MASQUER'!$B$37*'Tableau mesure'!Z19:AA19/1000))</f>
        <v>109.18</v>
      </c>
      <c r="AA86" s="373"/>
      <c r="AB86" s="372">
        <f>IF(AND(AA4="satellite",AA7="adolescent ou adulte"),'ratios_A MASQUER'!$B$38*'Tableau mesure'!AB19:AC19/1000,IF(AND(AA4="sur place",AA7="adolescent ou adulte"),'ratios_A MASQUER'!$B$39*'Tableau mesure'!AB19:AC19/1000,'ratios_A MASQUER'!$B$37*'Tableau mesure'!AB19:AC19/1000))</f>
        <v>107.06</v>
      </c>
      <c r="AC86" s="373"/>
      <c r="AD86" s="372">
        <f>IF(AND(AC4="satellite",AC7="adolescent ou adulte"),'ratios_A MASQUER'!$B$38*'Tableau mesure'!AD19:AE19/1000,IF(AND(AC4="sur place",AC7="adolescent ou adulte"),'ratios_A MASQUER'!$B$39*'Tableau mesure'!AD19:AE19/1000,'ratios_A MASQUER'!$B$37*'Tableau mesure'!AD19:AE19/1000))</f>
        <v>0</v>
      </c>
      <c r="AE86" s="373"/>
      <c r="AF86" s="372">
        <f>IF(AND(AE4="satellite",AE7="adolescent ou adulte"),'ratios_A MASQUER'!$B$38*'Tableau mesure'!AF19:AG19/1000,IF(AND(AE4="sur place",AE7="adolescent ou adulte"),'ratios_A MASQUER'!$B$39*'Tableau mesure'!AF19:AG19/1000,'ratios_A MASQUER'!$B$37*'Tableau mesure'!AF19:AG19/1000))</f>
        <v>107.59</v>
      </c>
      <c r="AG86" s="373"/>
      <c r="AH86" s="372">
        <f>IF(AND(AG4="satellite",AG7="adolescent ou adulte"),'ratios_A MASQUER'!$B$38*'Tableau mesure'!AH19:AI19/1000,IF(AND(AG4="sur place",AG7="adolescent ou adulte"),'ratios_A MASQUER'!$B$39*'Tableau mesure'!AH19:AI19/1000,'ratios_A MASQUER'!$B$37*'Tableau mesure'!AH19:AI19/1000))</f>
        <v>102.82</v>
      </c>
      <c r="AI86" s="373"/>
      <c r="AJ86" s="372">
        <f>IF(AND(AI4="satellite",AI7="adolescent ou adulte"),'ratios_A MASQUER'!$B$38*'Tableau mesure'!AJ19:AK19/1000,IF(AND(AI4="sur place",AI7="adolescent ou adulte"),'ratios_A MASQUER'!$B$39*'Tableau mesure'!AJ19:AK19/1000,'ratios_A MASQUER'!$B$37*'Tableau mesure'!AJ19:AK19/1000))</f>
        <v>109.71</v>
      </c>
      <c r="AK86" s="373"/>
      <c r="AL86" s="372">
        <f>IF(AND(AK4="satellite",AK7="adolescent ou adulte"),'ratios_A MASQUER'!$B$38*'Tableau mesure'!AL19:AM19/1000,IF(AND(AK4="sur place",AK7="adolescent ou adulte"),'ratios_A MASQUER'!$B$39*'Tableau mesure'!AL19:AM19/1000,'ratios_A MASQUER'!$B$37*'Tableau mesure'!AL19:AM19/1000))</f>
        <v>104.41</v>
      </c>
      <c r="AM86" s="373"/>
      <c r="AN86" s="372">
        <f>IF(AND(AM4="satellite",AM7="adolescent ou adulte"),'ratios_A MASQUER'!$B$38*'Tableau mesure'!AN19:AO19/1000,IF(AND(AM4="sur place",AM7="adolescent ou adulte"),'ratios_A MASQUER'!$B$39*'Tableau mesure'!AN19:AO19/1000,'ratios_A MASQUER'!$B$37*'Tableau mesure'!AN19:AO19/1000))</f>
        <v>0</v>
      </c>
      <c r="AO86" s="373"/>
      <c r="AP86" s="372">
        <f>IF(AND(AO4="satellite",AO7="adolescent ou adulte"),'ratios_A MASQUER'!$B$38*'Tableau mesure'!AP19:AQ19/1000,IF(AND(AO4="sur place",AO7="adolescent ou adulte"),'ratios_A MASQUER'!$B$39*'Tableau mesure'!AP19:AQ19/1000,'ratios_A MASQUER'!$B$37*'Tableau mesure'!AP19:AQ19/1000))</f>
        <v>109.18</v>
      </c>
      <c r="AQ86" s="373"/>
      <c r="AR86" s="372">
        <f>IF(AND(AQ4="satellite",AQ7="adolescent ou adulte"),'ratios_A MASQUER'!$B$38*'Tableau mesure'!AR19:AS19/1000,IF(AND(AQ4="sur place",AQ7="adolescent ou adulte"),'ratios_A MASQUER'!$B$39*'Tableau mesure'!AR19:AS19/1000,'ratios_A MASQUER'!$B$37*'Tableau mesure'!AR19:AS19/1000))</f>
        <v>105.47</v>
      </c>
      <c r="AS86" s="373"/>
    </row>
    <row r="87" spans="1:46" ht="49.5" hidden="1" customHeight="1" thickBot="1" x14ac:dyDescent="0.25">
      <c r="C87" s="374" t="s">
        <v>41</v>
      </c>
      <c r="D87" s="374"/>
      <c r="E87" s="375"/>
      <c r="F87" s="372">
        <f>IF(F20=0,F86,F20)</f>
        <v>105</v>
      </c>
      <c r="G87" s="376"/>
      <c r="H87" s="372">
        <f>IF(H20=0,H86,H20)</f>
        <v>104</v>
      </c>
      <c r="I87" s="376"/>
      <c r="J87" s="372">
        <f>IF(J20=0,J86,J20)</f>
        <v>0</v>
      </c>
      <c r="K87" s="376"/>
      <c r="L87" s="372">
        <f>IF(L20=0,L86,L20)</f>
        <v>105.5</v>
      </c>
      <c r="M87" s="376"/>
      <c r="N87" s="372">
        <f>IF(N20=0,N86,N20)</f>
        <v>104</v>
      </c>
      <c r="O87" s="376"/>
      <c r="P87" s="372">
        <f>IF(P20=0,P86,P20)</f>
        <v>104</v>
      </c>
      <c r="Q87" s="376"/>
      <c r="R87" s="372">
        <f>IF(R20=0,R86,R20)</f>
        <v>0</v>
      </c>
      <c r="S87" s="376"/>
      <c r="T87" s="372">
        <f>IF(T20=0,T86,T20)</f>
        <v>0</v>
      </c>
      <c r="U87" s="376"/>
      <c r="V87" s="372">
        <f>IF(V20=0,V86,V20)</f>
        <v>101</v>
      </c>
      <c r="W87" s="373"/>
      <c r="X87" s="372">
        <f>IF(X20=0,X86,X20)</f>
        <v>96</v>
      </c>
      <c r="Y87" s="373"/>
      <c r="Z87" s="372">
        <f t="shared" ref="Z87" si="206">IF(Z20=0,Z86,Z20)</f>
        <v>103</v>
      </c>
      <c r="AA87" s="373"/>
      <c r="AB87" s="372">
        <f t="shared" ref="AB87" si="207">IF(AB20=0,AB86,AB20)</f>
        <v>101</v>
      </c>
      <c r="AC87" s="373"/>
      <c r="AD87" s="372">
        <f t="shared" ref="AD87" si="208">IF(AD20=0,AD86,AD20)</f>
        <v>0</v>
      </c>
      <c r="AE87" s="373"/>
      <c r="AF87" s="372">
        <f t="shared" ref="AF87" si="209">IF(AF20=0,AF86,AF20)</f>
        <v>101.5</v>
      </c>
      <c r="AG87" s="373"/>
      <c r="AH87" s="372">
        <f t="shared" ref="AH87" si="210">IF(AH20=0,AH86,AH20)</f>
        <v>97</v>
      </c>
      <c r="AI87" s="373"/>
      <c r="AJ87" s="372">
        <f t="shared" ref="AJ87" si="211">IF(AJ20=0,AJ86,AJ20)</f>
        <v>103.5</v>
      </c>
      <c r="AK87" s="373"/>
      <c r="AL87" s="372">
        <f t="shared" ref="AL87" si="212">IF(AL20=0,AL86,AL20)</f>
        <v>98.5</v>
      </c>
      <c r="AM87" s="373"/>
      <c r="AN87" s="372">
        <f t="shared" ref="AN87" si="213">IF(AN20=0,AN86,AN20)</f>
        <v>0</v>
      </c>
      <c r="AO87" s="373"/>
      <c r="AP87" s="372">
        <f t="shared" ref="AP87" si="214">IF(AP20=0,AP86,AP20)</f>
        <v>103</v>
      </c>
      <c r="AQ87" s="373"/>
      <c r="AR87" s="372">
        <f t="shared" ref="AR87" si="215">IF(AR20=0,AR86,AR20)</f>
        <v>99.5</v>
      </c>
      <c r="AS87" s="373"/>
    </row>
    <row r="88" spans="1:46" ht="13.5" hidden="1" thickBot="1" x14ac:dyDescent="0.25">
      <c r="C88" s="374" t="s">
        <v>42</v>
      </c>
      <c r="D88" s="374"/>
      <c r="E88" s="375"/>
      <c r="F88" s="171">
        <f>X19*X21+V19*V21+T19*T21+R19*R21+P19*P21+N19*N21+L19*L21+J19*J21+H19*H21+F19*F21+Z19*Z21+AB19*AB21+AD19*AD21+AF19*AF21+AH19*AH21+AJ19*AJ21+AL19*AL21+AN19*AN21+AP19*AP21+AR19*AR21</f>
        <v>0</v>
      </c>
    </row>
    <row r="89" spans="1:46" ht="13.5" hidden="1" thickBot="1" x14ac:dyDescent="0.25">
      <c r="C89" s="374" t="s">
        <v>79</v>
      </c>
      <c r="D89" s="374"/>
      <c r="E89" s="375"/>
      <c r="F89" s="172">
        <f>IF(E3&gt;0,E3,144*AVERAGE(F19:Y19))</f>
        <v>29250</v>
      </c>
    </row>
    <row r="90" spans="1:46" ht="15.75" hidden="1" thickBot="1" x14ac:dyDescent="0.3">
      <c r="C90" s="374" t="s">
        <v>152</v>
      </c>
      <c r="D90" s="374"/>
      <c r="E90" s="375"/>
      <c r="F90" s="173">
        <v>0.23</v>
      </c>
      <c r="G90" s="172" t="s">
        <v>153</v>
      </c>
      <c r="L90" s="377" t="s">
        <v>150</v>
      </c>
      <c r="M90" s="377"/>
      <c r="N90" s="174">
        <f>SUM(F75:AS75)</f>
        <v>188.23</v>
      </c>
      <c r="O90" s="378" t="s">
        <v>51</v>
      </c>
    </row>
    <row r="91" spans="1:46" ht="13.5" hidden="1" customHeight="1" thickBot="1" x14ac:dyDescent="0.3">
      <c r="C91" s="374" t="s">
        <v>154</v>
      </c>
      <c r="D91" s="374"/>
      <c r="E91" s="375"/>
      <c r="F91" s="173">
        <f>14/17</f>
        <v>0.82352941176470584</v>
      </c>
      <c r="L91" s="377" t="s">
        <v>151</v>
      </c>
      <c r="M91" s="377"/>
      <c r="N91" s="174">
        <f>SUM(F76:AS76)</f>
        <v>98.274199999999993</v>
      </c>
      <c r="O91" s="378"/>
    </row>
  </sheetData>
  <sheetProtection algorithmName="SHA-512" hashValue="zcIMt3RKzMW7E54ozIo/aqKWaP5jLNdvUv8r5cSUfr/mOsZewkIyql7wKuoVRSnpL7McHcoqSCtfwjCddPm19g==" saltValue="RP2rx+9xNMC2ZnSu+4xNgg==" spinCount="100000" sheet="1" selectLockedCells="1"/>
  <mergeCells count="1102">
    <mergeCell ref="AN87:AO87"/>
    <mergeCell ref="AP87:AQ87"/>
    <mergeCell ref="AR87:AS87"/>
    <mergeCell ref="C88:E88"/>
    <mergeCell ref="C89:E89"/>
    <mergeCell ref="C90:E90"/>
    <mergeCell ref="L90:M90"/>
    <mergeCell ref="O90:O91"/>
    <mergeCell ref="C91:E91"/>
    <mergeCell ref="L91:M91"/>
    <mergeCell ref="AB87:AC87"/>
    <mergeCell ref="AD87:AE87"/>
    <mergeCell ref="AF87:AG87"/>
    <mergeCell ref="AH87:AI87"/>
    <mergeCell ref="AJ87:AK87"/>
    <mergeCell ref="AL87:AM87"/>
    <mergeCell ref="P87:Q87"/>
    <mergeCell ref="R87:S87"/>
    <mergeCell ref="T87:U87"/>
    <mergeCell ref="V87:W87"/>
    <mergeCell ref="X87:Y87"/>
    <mergeCell ref="Z87:AA87"/>
    <mergeCell ref="C87:E87"/>
    <mergeCell ref="F87:G87"/>
    <mergeCell ref="H87:I87"/>
    <mergeCell ref="J87:K87"/>
    <mergeCell ref="L87:M87"/>
    <mergeCell ref="N87:O87"/>
    <mergeCell ref="AR86:AS86"/>
    <mergeCell ref="V86:W86"/>
    <mergeCell ref="X86:Y86"/>
    <mergeCell ref="Z86:AA86"/>
    <mergeCell ref="AB86:AC86"/>
    <mergeCell ref="AD86:AE86"/>
    <mergeCell ref="AF86:AG86"/>
    <mergeCell ref="AR82:AS82"/>
    <mergeCell ref="C86:E86"/>
    <mergeCell ref="F86:G86"/>
    <mergeCell ref="H86:I86"/>
    <mergeCell ref="J86:K86"/>
    <mergeCell ref="L86:M86"/>
    <mergeCell ref="N86:O86"/>
    <mergeCell ref="P86:Q86"/>
    <mergeCell ref="R86:S86"/>
    <mergeCell ref="T86:U86"/>
    <mergeCell ref="AF82:AG82"/>
    <mergeCell ref="AH82:AI82"/>
    <mergeCell ref="AJ82:AK82"/>
    <mergeCell ref="AL82:AM82"/>
    <mergeCell ref="AN82:AO82"/>
    <mergeCell ref="AP82:AQ82"/>
    <mergeCell ref="T82:U82"/>
    <mergeCell ref="V82:W82"/>
    <mergeCell ref="X82:Y82"/>
    <mergeCell ref="Z82:AA82"/>
    <mergeCell ref="P82:Q82"/>
    <mergeCell ref="R82:S82"/>
    <mergeCell ref="AD81:AE81"/>
    <mergeCell ref="AF81:AG81"/>
    <mergeCell ref="AH81:AI81"/>
    <mergeCell ref="AJ81:AK81"/>
    <mergeCell ref="AL81:AM81"/>
    <mergeCell ref="AN81:AO81"/>
    <mergeCell ref="R81:S81"/>
    <mergeCell ref="T81:U81"/>
    <mergeCell ref="V81:W81"/>
    <mergeCell ref="X81:Y81"/>
    <mergeCell ref="Z81:AA81"/>
    <mergeCell ref="AB81:AC81"/>
    <mergeCell ref="AH86:AI86"/>
    <mergeCell ref="AJ86:AK86"/>
    <mergeCell ref="AL86:AM86"/>
    <mergeCell ref="AN86:AO86"/>
    <mergeCell ref="AP80:AQ80"/>
    <mergeCell ref="AP86:AQ86"/>
    <mergeCell ref="AR80:AS80"/>
    <mergeCell ref="C81:C82"/>
    <mergeCell ref="D81:E81"/>
    <mergeCell ref="F81:G81"/>
    <mergeCell ref="H81:I81"/>
    <mergeCell ref="J81:K81"/>
    <mergeCell ref="L81:M81"/>
    <mergeCell ref="N81:O81"/>
    <mergeCell ref="P81:Q81"/>
    <mergeCell ref="AD80:AE80"/>
    <mergeCell ref="AF80:AG80"/>
    <mergeCell ref="AH80:AI80"/>
    <mergeCell ref="AJ80:AK80"/>
    <mergeCell ref="AL80:AM80"/>
    <mergeCell ref="AN80:AO80"/>
    <mergeCell ref="R80:S80"/>
    <mergeCell ref="T80:U80"/>
    <mergeCell ref="V80:W80"/>
    <mergeCell ref="X80:Y80"/>
    <mergeCell ref="Z80:AA80"/>
    <mergeCell ref="AB80:AC80"/>
    <mergeCell ref="AB82:AC82"/>
    <mergeCell ref="AD82:AE82"/>
    <mergeCell ref="AP81:AQ81"/>
    <mergeCell ref="AR81:AS81"/>
    <mergeCell ref="D82:E82"/>
    <mergeCell ref="F82:G82"/>
    <mergeCell ref="H82:I82"/>
    <mergeCell ref="J82:K82"/>
    <mergeCell ref="L82:M82"/>
    <mergeCell ref="N82:O82"/>
    <mergeCell ref="F80:G80"/>
    <mergeCell ref="H80:I80"/>
    <mergeCell ref="J80:K80"/>
    <mergeCell ref="L80:M80"/>
    <mergeCell ref="N80:O80"/>
    <mergeCell ref="P80:Q80"/>
    <mergeCell ref="AB79:AC79"/>
    <mergeCell ref="AD79:AE79"/>
    <mergeCell ref="AF79:AG79"/>
    <mergeCell ref="AH79:AI79"/>
    <mergeCell ref="AJ79:AK79"/>
    <mergeCell ref="AL79:AM79"/>
    <mergeCell ref="P79:Q79"/>
    <mergeCell ref="R79:S79"/>
    <mergeCell ref="T79:U79"/>
    <mergeCell ref="V79:W79"/>
    <mergeCell ref="X79:Y79"/>
    <mergeCell ref="Z79:AA79"/>
    <mergeCell ref="AN78:AO78"/>
    <mergeCell ref="AP78:AQ78"/>
    <mergeCell ref="AR78:AS78"/>
    <mergeCell ref="C79:C80"/>
    <mergeCell ref="D79:E79"/>
    <mergeCell ref="F79:G79"/>
    <mergeCell ref="H79:I79"/>
    <mergeCell ref="J79:K79"/>
    <mergeCell ref="L79:M79"/>
    <mergeCell ref="N79:O79"/>
    <mergeCell ref="AB78:AC78"/>
    <mergeCell ref="AD78:AE78"/>
    <mergeCell ref="AF78:AG78"/>
    <mergeCell ref="AH78:AI78"/>
    <mergeCell ref="AJ78:AK78"/>
    <mergeCell ref="AL78:AM78"/>
    <mergeCell ref="P78:Q78"/>
    <mergeCell ref="R78:S78"/>
    <mergeCell ref="T78:U78"/>
    <mergeCell ref="V78:W78"/>
    <mergeCell ref="X78:Y78"/>
    <mergeCell ref="Z78:AA78"/>
    <mergeCell ref="C78:E78"/>
    <mergeCell ref="F78:G78"/>
    <mergeCell ref="H78:I78"/>
    <mergeCell ref="J78:K78"/>
    <mergeCell ref="L78:M78"/>
    <mergeCell ref="N78:O78"/>
    <mergeCell ref="AN79:AO79"/>
    <mergeCell ref="AP79:AQ79"/>
    <mergeCell ref="AR79:AS79"/>
    <mergeCell ref="D80:E80"/>
    <mergeCell ref="AH77:AI77"/>
    <mergeCell ref="AJ77:AK77"/>
    <mergeCell ref="AL77:AM77"/>
    <mergeCell ref="AN77:AO77"/>
    <mergeCell ref="AP77:AQ77"/>
    <mergeCell ref="AR77:AS77"/>
    <mergeCell ref="V77:W77"/>
    <mergeCell ref="X77:Y77"/>
    <mergeCell ref="Z77:AA77"/>
    <mergeCell ref="AB77:AC77"/>
    <mergeCell ref="AD77:AE77"/>
    <mergeCell ref="AF77:AG77"/>
    <mergeCell ref="AR76:AS76"/>
    <mergeCell ref="C77:E77"/>
    <mergeCell ref="F77:G77"/>
    <mergeCell ref="H77:I77"/>
    <mergeCell ref="J77:K77"/>
    <mergeCell ref="L77:M77"/>
    <mergeCell ref="N77:O77"/>
    <mergeCell ref="P77:Q77"/>
    <mergeCell ref="R77:S77"/>
    <mergeCell ref="T77:U77"/>
    <mergeCell ref="AF76:AG76"/>
    <mergeCell ref="AH76:AI76"/>
    <mergeCell ref="AJ76:AK76"/>
    <mergeCell ref="AL76:AM76"/>
    <mergeCell ref="AN76:AO76"/>
    <mergeCell ref="AP76:AQ76"/>
    <mergeCell ref="T76:U76"/>
    <mergeCell ref="V76:W76"/>
    <mergeCell ref="X76:Y76"/>
    <mergeCell ref="Z76:AA76"/>
    <mergeCell ref="AB76:AC76"/>
    <mergeCell ref="AD76:AE76"/>
    <mergeCell ref="AP75:AQ75"/>
    <mergeCell ref="AR75:AS75"/>
    <mergeCell ref="C76:E76"/>
    <mergeCell ref="F76:G76"/>
    <mergeCell ref="H76:I76"/>
    <mergeCell ref="J76:K76"/>
    <mergeCell ref="L76:M76"/>
    <mergeCell ref="N76:O76"/>
    <mergeCell ref="P76:Q76"/>
    <mergeCell ref="R76:S76"/>
    <mergeCell ref="AD75:AE75"/>
    <mergeCell ref="AF75:AG75"/>
    <mergeCell ref="AH75:AI75"/>
    <mergeCell ref="AJ75:AK75"/>
    <mergeCell ref="AL75:AM75"/>
    <mergeCell ref="AN75:AO75"/>
    <mergeCell ref="R75:S75"/>
    <mergeCell ref="T75:U75"/>
    <mergeCell ref="V75:W75"/>
    <mergeCell ref="X75:Y75"/>
    <mergeCell ref="Z75:AA75"/>
    <mergeCell ref="AB75:AC75"/>
    <mergeCell ref="AN74:AO74"/>
    <mergeCell ref="AP74:AQ74"/>
    <mergeCell ref="AR74:AS74"/>
    <mergeCell ref="C75:E75"/>
    <mergeCell ref="F75:G75"/>
    <mergeCell ref="H75:I75"/>
    <mergeCell ref="J75:K75"/>
    <mergeCell ref="L75:M75"/>
    <mergeCell ref="N75:O75"/>
    <mergeCell ref="P75:Q75"/>
    <mergeCell ref="AB74:AC74"/>
    <mergeCell ref="AD74:AE74"/>
    <mergeCell ref="AF74:AG74"/>
    <mergeCell ref="AH74:AI74"/>
    <mergeCell ref="AJ74:AK74"/>
    <mergeCell ref="AL74:AM74"/>
    <mergeCell ref="P74:Q74"/>
    <mergeCell ref="R74:S74"/>
    <mergeCell ref="T74:U74"/>
    <mergeCell ref="V74:W74"/>
    <mergeCell ref="X74:Y74"/>
    <mergeCell ref="Z74:AA74"/>
    <mergeCell ref="C74:E74"/>
    <mergeCell ref="F74:G74"/>
    <mergeCell ref="H74:I74"/>
    <mergeCell ref="J74:K74"/>
    <mergeCell ref="L74:M74"/>
    <mergeCell ref="N74:O74"/>
    <mergeCell ref="AH73:AI73"/>
    <mergeCell ref="AJ73:AK73"/>
    <mergeCell ref="AL73:AM73"/>
    <mergeCell ref="AN73:AO73"/>
    <mergeCell ref="AP73:AQ73"/>
    <mergeCell ref="AR73:AS73"/>
    <mergeCell ref="V73:W73"/>
    <mergeCell ref="X73:Y73"/>
    <mergeCell ref="Z73:AA73"/>
    <mergeCell ref="AB73:AC73"/>
    <mergeCell ref="AD73:AE73"/>
    <mergeCell ref="AF73:AG73"/>
    <mergeCell ref="AR72:AS72"/>
    <mergeCell ref="D73:E73"/>
    <mergeCell ref="F73:G73"/>
    <mergeCell ref="H73:I73"/>
    <mergeCell ref="J73:K73"/>
    <mergeCell ref="L73:M73"/>
    <mergeCell ref="N73:O73"/>
    <mergeCell ref="P73:Q73"/>
    <mergeCell ref="R73:S73"/>
    <mergeCell ref="T73:U73"/>
    <mergeCell ref="AF72:AG72"/>
    <mergeCell ref="AH72:AI72"/>
    <mergeCell ref="AJ72:AK72"/>
    <mergeCell ref="AL72:AM72"/>
    <mergeCell ref="AN72:AO72"/>
    <mergeCell ref="AP72:AQ72"/>
    <mergeCell ref="T72:U72"/>
    <mergeCell ref="V72:W72"/>
    <mergeCell ref="X72:Y72"/>
    <mergeCell ref="Z72:AA72"/>
    <mergeCell ref="D72:E72"/>
    <mergeCell ref="F72:G72"/>
    <mergeCell ref="H72:I72"/>
    <mergeCell ref="J72:K72"/>
    <mergeCell ref="L72:M72"/>
    <mergeCell ref="N72:O72"/>
    <mergeCell ref="P72:Q72"/>
    <mergeCell ref="R72:S72"/>
    <mergeCell ref="AD71:AE71"/>
    <mergeCell ref="AF71:AG71"/>
    <mergeCell ref="AH71:AI71"/>
    <mergeCell ref="AJ71:AK71"/>
    <mergeCell ref="AL71:AM71"/>
    <mergeCell ref="AN71:AO71"/>
    <mergeCell ref="R71:S71"/>
    <mergeCell ref="T71:U71"/>
    <mergeCell ref="V71:W71"/>
    <mergeCell ref="X71:Y71"/>
    <mergeCell ref="Z71:AA71"/>
    <mergeCell ref="AB71:AC71"/>
    <mergeCell ref="AN70:AO70"/>
    <mergeCell ref="AP70:AQ70"/>
    <mergeCell ref="AR70:AS70"/>
    <mergeCell ref="D71:E71"/>
    <mergeCell ref="F71:G71"/>
    <mergeCell ref="H71:I71"/>
    <mergeCell ref="J71:K71"/>
    <mergeCell ref="L71:M71"/>
    <mergeCell ref="N71:O71"/>
    <mergeCell ref="P71:Q71"/>
    <mergeCell ref="AB70:AC70"/>
    <mergeCell ref="AD70:AE70"/>
    <mergeCell ref="AF70:AG70"/>
    <mergeCell ref="AH70:AI70"/>
    <mergeCell ref="AJ70:AK70"/>
    <mergeCell ref="AL70:AM70"/>
    <mergeCell ref="P70:Q70"/>
    <mergeCell ref="R70:S70"/>
    <mergeCell ref="T70:U70"/>
    <mergeCell ref="V70:W70"/>
    <mergeCell ref="X70:Y70"/>
    <mergeCell ref="Z70:AA70"/>
    <mergeCell ref="AP71:AQ71"/>
    <mergeCell ref="AR71:AS71"/>
    <mergeCell ref="AL68:AM68"/>
    <mergeCell ref="AN68:AO68"/>
    <mergeCell ref="AP68:AQ68"/>
    <mergeCell ref="AR68:AS68"/>
    <mergeCell ref="D69:E69"/>
    <mergeCell ref="F69:G69"/>
    <mergeCell ref="H69:I69"/>
    <mergeCell ref="J69:K69"/>
    <mergeCell ref="L69:M69"/>
    <mergeCell ref="X68:Y68"/>
    <mergeCell ref="Z68:AA68"/>
    <mergeCell ref="AB68:AC68"/>
    <mergeCell ref="AD68:AE68"/>
    <mergeCell ref="AF68:AG68"/>
    <mergeCell ref="AH68:AI68"/>
    <mergeCell ref="L68:M68"/>
    <mergeCell ref="N68:O68"/>
    <mergeCell ref="P68:Q68"/>
    <mergeCell ref="R68:S68"/>
    <mergeCell ref="T68:U68"/>
    <mergeCell ref="V68:W68"/>
    <mergeCell ref="AL69:AM69"/>
    <mergeCell ref="AN69:AO69"/>
    <mergeCell ref="AP69:AQ69"/>
    <mergeCell ref="AR69:AS69"/>
    <mergeCell ref="Z69:AA69"/>
    <mergeCell ref="AB69:AC69"/>
    <mergeCell ref="AD69:AE69"/>
    <mergeCell ref="AF69:AG69"/>
    <mergeCell ref="AH69:AI69"/>
    <mergeCell ref="AJ69:AK69"/>
    <mergeCell ref="N69:O69"/>
    <mergeCell ref="B68:B82"/>
    <mergeCell ref="C68:C73"/>
    <mergeCell ref="D68:E68"/>
    <mergeCell ref="F68:G68"/>
    <mergeCell ref="H68:I68"/>
    <mergeCell ref="J68:K68"/>
    <mergeCell ref="Z66:AA66"/>
    <mergeCell ref="AB66:AC66"/>
    <mergeCell ref="AD66:AE66"/>
    <mergeCell ref="AF66:AG66"/>
    <mergeCell ref="AH66:AI66"/>
    <mergeCell ref="AJ66:AK66"/>
    <mergeCell ref="N66:O66"/>
    <mergeCell ref="P66:Q66"/>
    <mergeCell ref="R66:S66"/>
    <mergeCell ref="T66:U66"/>
    <mergeCell ref="V66:W66"/>
    <mergeCell ref="X66:Y66"/>
    <mergeCell ref="AJ68:AK68"/>
    <mergeCell ref="D70:E70"/>
    <mergeCell ref="F70:G70"/>
    <mergeCell ref="H70:I70"/>
    <mergeCell ref="J70:K70"/>
    <mergeCell ref="L70:M70"/>
    <mergeCell ref="N70:O70"/>
    <mergeCell ref="P69:Q69"/>
    <mergeCell ref="R69:S69"/>
    <mergeCell ref="T69:U69"/>
    <mergeCell ref="V69:W69"/>
    <mergeCell ref="X69:Y69"/>
    <mergeCell ref="AB72:AC72"/>
    <mergeCell ref="AD72:AE72"/>
    <mergeCell ref="AN46:AO46"/>
    <mergeCell ref="AP46:AQ46"/>
    <mergeCell ref="AR46:AS46"/>
    <mergeCell ref="B48:B66"/>
    <mergeCell ref="C48:C66"/>
    <mergeCell ref="D66:E66"/>
    <mergeCell ref="F66:G66"/>
    <mergeCell ref="H66:I66"/>
    <mergeCell ref="J66:K66"/>
    <mergeCell ref="L66:M66"/>
    <mergeCell ref="AB46:AC46"/>
    <mergeCell ref="AD46:AE46"/>
    <mergeCell ref="AF46:AG46"/>
    <mergeCell ref="AH46:AI46"/>
    <mergeCell ref="AJ46:AK46"/>
    <mergeCell ref="AL46:AM46"/>
    <mergeCell ref="P46:Q46"/>
    <mergeCell ref="R46:S46"/>
    <mergeCell ref="T46:U46"/>
    <mergeCell ref="V46:W46"/>
    <mergeCell ref="X46:Y46"/>
    <mergeCell ref="Z46:AA46"/>
    <mergeCell ref="D46:E46"/>
    <mergeCell ref="F46:G46"/>
    <mergeCell ref="H46:I46"/>
    <mergeCell ref="J46:K46"/>
    <mergeCell ref="L46:M46"/>
    <mergeCell ref="N46:O46"/>
    <mergeCell ref="AL66:AM66"/>
    <mergeCell ref="AN66:AO66"/>
    <mergeCell ref="AP66:AQ66"/>
    <mergeCell ref="AR66:AS66"/>
    <mergeCell ref="AH45:AI45"/>
    <mergeCell ref="AJ45:AK45"/>
    <mergeCell ref="AL45:AM45"/>
    <mergeCell ref="AN45:AO45"/>
    <mergeCell ref="AP45:AQ45"/>
    <mergeCell ref="AR45:AS45"/>
    <mergeCell ref="V45:W45"/>
    <mergeCell ref="X45:Y45"/>
    <mergeCell ref="Z45:AA45"/>
    <mergeCell ref="AB45:AC45"/>
    <mergeCell ref="AD45:AE45"/>
    <mergeCell ref="AF45:AG45"/>
    <mergeCell ref="AR44:AS44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AF44:AG44"/>
    <mergeCell ref="AH44:AI44"/>
    <mergeCell ref="AJ44:AK44"/>
    <mergeCell ref="AL44:AM44"/>
    <mergeCell ref="AN44:AO44"/>
    <mergeCell ref="AP44:AQ44"/>
    <mergeCell ref="T44:U44"/>
    <mergeCell ref="V44:W44"/>
    <mergeCell ref="X44:Y44"/>
    <mergeCell ref="Z44:AA44"/>
    <mergeCell ref="J44:K44"/>
    <mergeCell ref="L44:M44"/>
    <mergeCell ref="N44:O44"/>
    <mergeCell ref="P44:Q44"/>
    <mergeCell ref="R44:S44"/>
    <mergeCell ref="AD43:AE43"/>
    <mergeCell ref="AF43:AG43"/>
    <mergeCell ref="AH43:AI43"/>
    <mergeCell ref="AJ43:AK43"/>
    <mergeCell ref="AL43:AM43"/>
    <mergeCell ref="AN43:AO43"/>
    <mergeCell ref="R43:S43"/>
    <mergeCell ref="T43:U43"/>
    <mergeCell ref="V43:W43"/>
    <mergeCell ref="X43:Y43"/>
    <mergeCell ref="Z43:AA43"/>
    <mergeCell ref="AB43:AC43"/>
    <mergeCell ref="AP42:AQ42"/>
    <mergeCell ref="AR42:AS42"/>
    <mergeCell ref="D43:E43"/>
    <mergeCell ref="F43:G43"/>
    <mergeCell ref="H43:I43"/>
    <mergeCell ref="J43:K43"/>
    <mergeCell ref="L43:M43"/>
    <mergeCell ref="N43:O43"/>
    <mergeCell ref="P43:Q43"/>
    <mergeCell ref="AB42:AC42"/>
    <mergeCell ref="AD42:AE42"/>
    <mergeCell ref="AF42:AG42"/>
    <mergeCell ref="AH42:AI42"/>
    <mergeCell ref="AJ42:AK42"/>
    <mergeCell ref="AL42:AM42"/>
    <mergeCell ref="P42:Q42"/>
    <mergeCell ref="R42:S42"/>
    <mergeCell ref="T42:U42"/>
    <mergeCell ref="V42:W42"/>
    <mergeCell ref="X42:Y42"/>
    <mergeCell ref="Z42:AA42"/>
    <mergeCell ref="D42:E42"/>
    <mergeCell ref="F42:G42"/>
    <mergeCell ref="H42:I42"/>
    <mergeCell ref="J42:K42"/>
    <mergeCell ref="L42:M42"/>
    <mergeCell ref="N42:O42"/>
    <mergeCell ref="AP43:AQ43"/>
    <mergeCell ref="AR43:AS43"/>
    <mergeCell ref="AP41:AQ41"/>
    <mergeCell ref="AR41:AS41"/>
    <mergeCell ref="V41:W41"/>
    <mergeCell ref="X41:Y41"/>
    <mergeCell ref="Z41:AA41"/>
    <mergeCell ref="AB41:AC41"/>
    <mergeCell ref="AD41:AE41"/>
    <mergeCell ref="AF41:AG41"/>
    <mergeCell ref="AR40:AS40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AF40:AG40"/>
    <mergeCell ref="AH40:AI40"/>
    <mergeCell ref="AJ40:AK40"/>
    <mergeCell ref="AL40:AM40"/>
    <mergeCell ref="AN40:AO40"/>
    <mergeCell ref="AP40:AQ40"/>
    <mergeCell ref="T40:U40"/>
    <mergeCell ref="V40:W40"/>
    <mergeCell ref="X40:Y40"/>
    <mergeCell ref="Z40:AA40"/>
    <mergeCell ref="AP39:AQ39"/>
    <mergeCell ref="AR39:AS39"/>
    <mergeCell ref="D40:E40"/>
    <mergeCell ref="F40:G40"/>
    <mergeCell ref="H40:I40"/>
    <mergeCell ref="J40:K40"/>
    <mergeCell ref="L40:M40"/>
    <mergeCell ref="N40:O40"/>
    <mergeCell ref="P40:Q40"/>
    <mergeCell ref="R40:S40"/>
    <mergeCell ref="AD39:AE39"/>
    <mergeCell ref="AF39:AG39"/>
    <mergeCell ref="AH39:AI39"/>
    <mergeCell ref="AJ39:AK39"/>
    <mergeCell ref="AL39:AM39"/>
    <mergeCell ref="AN39:AO39"/>
    <mergeCell ref="R39:S39"/>
    <mergeCell ref="T39:U39"/>
    <mergeCell ref="V39:W39"/>
    <mergeCell ref="X39:Y39"/>
    <mergeCell ref="Z39:AA39"/>
    <mergeCell ref="AB39:AC39"/>
    <mergeCell ref="C39:C46"/>
    <mergeCell ref="D39:E39"/>
    <mergeCell ref="F39:G39"/>
    <mergeCell ref="H39:I39"/>
    <mergeCell ref="J39:K39"/>
    <mergeCell ref="L39:M39"/>
    <mergeCell ref="N39:O39"/>
    <mergeCell ref="P39:Q39"/>
    <mergeCell ref="AD38:AE38"/>
    <mergeCell ref="AF38:AG38"/>
    <mergeCell ref="AH38:AI38"/>
    <mergeCell ref="AJ38:AK38"/>
    <mergeCell ref="AL38:AM38"/>
    <mergeCell ref="AN38:AO38"/>
    <mergeCell ref="R38:S38"/>
    <mergeCell ref="T38:U38"/>
    <mergeCell ref="V38:W38"/>
    <mergeCell ref="X38:Y38"/>
    <mergeCell ref="Z38:AA38"/>
    <mergeCell ref="AB38:AC38"/>
    <mergeCell ref="AB40:AC40"/>
    <mergeCell ref="AD40:AE40"/>
    <mergeCell ref="AH41:AI41"/>
    <mergeCell ref="AJ41:AK41"/>
    <mergeCell ref="AL41:AM41"/>
    <mergeCell ref="AN41:AO41"/>
    <mergeCell ref="AN42:AO42"/>
    <mergeCell ref="AB44:AC44"/>
    <mergeCell ref="AD44:AE44"/>
    <mergeCell ref="D44:E44"/>
    <mergeCell ref="F44:G44"/>
    <mergeCell ref="H44:I44"/>
    <mergeCell ref="AN37:AO37"/>
    <mergeCell ref="AP37:AQ37"/>
    <mergeCell ref="AR37:AS37"/>
    <mergeCell ref="D38:E38"/>
    <mergeCell ref="F38:G38"/>
    <mergeCell ref="H38:I38"/>
    <mergeCell ref="J38:K38"/>
    <mergeCell ref="L38:M38"/>
    <mergeCell ref="N38:O38"/>
    <mergeCell ref="P38:Q38"/>
    <mergeCell ref="AB37:AC37"/>
    <mergeCell ref="AD37:AE37"/>
    <mergeCell ref="AF37:AG37"/>
    <mergeCell ref="AH37:AI37"/>
    <mergeCell ref="AJ37:AK37"/>
    <mergeCell ref="AL37:AM37"/>
    <mergeCell ref="P37:Q37"/>
    <mergeCell ref="R37:S37"/>
    <mergeCell ref="T37:U37"/>
    <mergeCell ref="V37:W37"/>
    <mergeCell ref="X37:Y37"/>
    <mergeCell ref="Z37:AA37"/>
    <mergeCell ref="D37:E37"/>
    <mergeCell ref="F37:G37"/>
    <mergeCell ref="H37:I37"/>
    <mergeCell ref="J37:K37"/>
    <mergeCell ref="L37:M37"/>
    <mergeCell ref="N37:O37"/>
    <mergeCell ref="AP38:AQ38"/>
    <mergeCell ref="AR38:AS38"/>
    <mergeCell ref="AH36:AI36"/>
    <mergeCell ref="AJ36:AK36"/>
    <mergeCell ref="AL36:AM36"/>
    <mergeCell ref="AN36:AO36"/>
    <mergeCell ref="AP36:AQ36"/>
    <mergeCell ref="AR36:AS36"/>
    <mergeCell ref="V36:W36"/>
    <mergeCell ref="X36:Y36"/>
    <mergeCell ref="Z36:AA36"/>
    <mergeCell ref="AB36:AC36"/>
    <mergeCell ref="AD36:AE36"/>
    <mergeCell ref="AF36:AG36"/>
    <mergeCell ref="AR35:AS35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AF35:AG35"/>
    <mergeCell ref="AH35:AI35"/>
    <mergeCell ref="AJ35:AK35"/>
    <mergeCell ref="AL35:AM35"/>
    <mergeCell ref="AN35:AO35"/>
    <mergeCell ref="AP35:AQ35"/>
    <mergeCell ref="T35:U35"/>
    <mergeCell ref="V35:W35"/>
    <mergeCell ref="X35:Y35"/>
    <mergeCell ref="Z35:AA35"/>
    <mergeCell ref="AP34:AQ34"/>
    <mergeCell ref="AR34:AS34"/>
    <mergeCell ref="D35:E35"/>
    <mergeCell ref="F35:G35"/>
    <mergeCell ref="H35:I35"/>
    <mergeCell ref="J35:K35"/>
    <mergeCell ref="L35:M35"/>
    <mergeCell ref="N35:O35"/>
    <mergeCell ref="P35:Q35"/>
    <mergeCell ref="R35:S35"/>
    <mergeCell ref="AD34:AE34"/>
    <mergeCell ref="AF34:AG34"/>
    <mergeCell ref="AH34:AI34"/>
    <mergeCell ref="AJ34:AK34"/>
    <mergeCell ref="AL34:AM34"/>
    <mergeCell ref="AN34:AO34"/>
    <mergeCell ref="R34:S34"/>
    <mergeCell ref="T34:U34"/>
    <mergeCell ref="V34:W34"/>
    <mergeCell ref="X34:Y34"/>
    <mergeCell ref="Z34:AA34"/>
    <mergeCell ref="AB34:AC34"/>
    <mergeCell ref="AF33:AG33"/>
    <mergeCell ref="AH33:AI33"/>
    <mergeCell ref="AJ33:AK33"/>
    <mergeCell ref="AL33:AM33"/>
    <mergeCell ref="P33:Q33"/>
    <mergeCell ref="R33:S33"/>
    <mergeCell ref="T33:U33"/>
    <mergeCell ref="V33:W33"/>
    <mergeCell ref="X33:Y33"/>
    <mergeCell ref="Z33:AA33"/>
    <mergeCell ref="D33:E33"/>
    <mergeCell ref="F33:G33"/>
    <mergeCell ref="H33:I33"/>
    <mergeCell ref="J33:K33"/>
    <mergeCell ref="L33:M33"/>
    <mergeCell ref="N33:O33"/>
    <mergeCell ref="AB35:AC35"/>
    <mergeCell ref="AD35:AE35"/>
    <mergeCell ref="AN30:AO30"/>
    <mergeCell ref="AP30:AQ30"/>
    <mergeCell ref="AR30:AS30"/>
    <mergeCell ref="B32:B46"/>
    <mergeCell ref="C32:C38"/>
    <mergeCell ref="D32:E32"/>
    <mergeCell ref="F32:G32"/>
    <mergeCell ref="H32:I32"/>
    <mergeCell ref="J32:K32"/>
    <mergeCell ref="L32:M32"/>
    <mergeCell ref="AB30:AC30"/>
    <mergeCell ref="AD30:AE30"/>
    <mergeCell ref="AF30:AG30"/>
    <mergeCell ref="AH30:AI30"/>
    <mergeCell ref="AJ30:AK30"/>
    <mergeCell ref="AL30:AM30"/>
    <mergeCell ref="P30:Q30"/>
    <mergeCell ref="R30:S30"/>
    <mergeCell ref="T30:U30"/>
    <mergeCell ref="V30:W30"/>
    <mergeCell ref="AN33:AO33"/>
    <mergeCell ref="AP33:AQ33"/>
    <mergeCell ref="AR33:AS33"/>
    <mergeCell ref="D34:E34"/>
    <mergeCell ref="F34:G34"/>
    <mergeCell ref="H34:I34"/>
    <mergeCell ref="J34:K34"/>
    <mergeCell ref="L34:M34"/>
    <mergeCell ref="N34:O34"/>
    <mergeCell ref="P34:Q34"/>
    <mergeCell ref="AB33:AC33"/>
    <mergeCell ref="AD33:AE33"/>
    <mergeCell ref="X30:Y30"/>
    <mergeCell ref="Z30:AA30"/>
    <mergeCell ref="D30:E30"/>
    <mergeCell ref="F30:G30"/>
    <mergeCell ref="H30:I30"/>
    <mergeCell ref="J30:K30"/>
    <mergeCell ref="L30:M30"/>
    <mergeCell ref="N30:O30"/>
    <mergeCell ref="AL32:AM32"/>
    <mergeCell ref="AN32:AO32"/>
    <mergeCell ref="AP32:AQ32"/>
    <mergeCell ref="AR32:AS32"/>
    <mergeCell ref="AP29:AQ29"/>
    <mergeCell ref="AR29:AS29"/>
    <mergeCell ref="V29:W29"/>
    <mergeCell ref="X29:Y29"/>
    <mergeCell ref="Z29:AA29"/>
    <mergeCell ref="AB29:AC29"/>
    <mergeCell ref="AD29:AE29"/>
    <mergeCell ref="AF29:AG29"/>
    <mergeCell ref="Z32:AA32"/>
    <mergeCell ref="AB32:AC32"/>
    <mergeCell ref="AD32:AE32"/>
    <mergeCell ref="AF32:AG32"/>
    <mergeCell ref="AH32:AI32"/>
    <mergeCell ref="AJ32:AK32"/>
    <mergeCell ref="N32:O32"/>
    <mergeCell ref="P32:Q32"/>
    <mergeCell ref="R32:S32"/>
    <mergeCell ref="T32:U32"/>
    <mergeCell ref="V32:W32"/>
    <mergeCell ref="X32:Y32"/>
    <mergeCell ref="AR28:AS28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AF28:AG28"/>
    <mergeCell ref="AH28:AI28"/>
    <mergeCell ref="AJ28:AK28"/>
    <mergeCell ref="AL28:AM28"/>
    <mergeCell ref="AN28:AO28"/>
    <mergeCell ref="AP28:AQ28"/>
    <mergeCell ref="T28:U28"/>
    <mergeCell ref="V28:W28"/>
    <mergeCell ref="X28:Y28"/>
    <mergeCell ref="Z28:AA28"/>
    <mergeCell ref="N28:O28"/>
    <mergeCell ref="P28:Q28"/>
    <mergeCell ref="R28:S28"/>
    <mergeCell ref="AD27:AE27"/>
    <mergeCell ref="AF27:AG27"/>
    <mergeCell ref="AH27:AI27"/>
    <mergeCell ref="AJ27:AK27"/>
    <mergeCell ref="AL27:AM27"/>
    <mergeCell ref="AN27:AO27"/>
    <mergeCell ref="R27:S27"/>
    <mergeCell ref="T27:U27"/>
    <mergeCell ref="V27:W27"/>
    <mergeCell ref="X27:Y27"/>
    <mergeCell ref="Z27:AA27"/>
    <mergeCell ref="AB27:AC27"/>
    <mergeCell ref="AH29:AI29"/>
    <mergeCell ref="AJ29:AK29"/>
    <mergeCell ref="AL29:AM29"/>
    <mergeCell ref="AN29:AO29"/>
    <mergeCell ref="AB24:AC24"/>
    <mergeCell ref="AR25:AS25"/>
    <mergeCell ref="B27:B30"/>
    <mergeCell ref="C27:C30"/>
    <mergeCell ref="D27:E27"/>
    <mergeCell ref="F27:G27"/>
    <mergeCell ref="H27:I27"/>
    <mergeCell ref="J27:K27"/>
    <mergeCell ref="L27:M27"/>
    <mergeCell ref="N27:O27"/>
    <mergeCell ref="P27:Q27"/>
    <mergeCell ref="AF25:AG25"/>
    <mergeCell ref="AH25:AI25"/>
    <mergeCell ref="AJ25:AK25"/>
    <mergeCell ref="AL25:AM25"/>
    <mergeCell ref="AN25:AO25"/>
    <mergeCell ref="AP25:AQ25"/>
    <mergeCell ref="T25:U25"/>
    <mergeCell ref="V25:W25"/>
    <mergeCell ref="X25:Y25"/>
    <mergeCell ref="Z25:AA25"/>
    <mergeCell ref="AB25:AC25"/>
    <mergeCell ref="AD25:AE25"/>
    <mergeCell ref="AB28:AC28"/>
    <mergeCell ref="AD28:AE28"/>
    <mergeCell ref="AP27:AQ27"/>
    <mergeCell ref="AR27:AS27"/>
    <mergeCell ref="D28:E28"/>
    <mergeCell ref="F28:G28"/>
    <mergeCell ref="H28:I28"/>
    <mergeCell ref="J28:K28"/>
    <mergeCell ref="L28:M28"/>
    <mergeCell ref="B23:B25"/>
    <mergeCell ref="AP23:AQ23"/>
    <mergeCell ref="AR23:AS23"/>
    <mergeCell ref="D24:E24"/>
    <mergeCell ref="F24:G24"/>
    <mergeCell ref="H24:I24"/>
    <mergeCell ref="J24:K24"/>
    <mergeCell ref="L24:M24"/>
    <mergeCell ref="N24:O24"/>
    <mergeCell ref="P24:Q24"/>
    <mergeCell ref="AB23:AC23"/>
    <mergeCell ref="AD23:AE23"/>
    <mergeCell ref="AF23:AG23"/>
    <mergeCell ref="AH23:AI23"/>
    <mergeCell ref="AJ23:AK23"/>
    <mergeCell ref="AL23:AM23"/>
    <mergeCell ref="P23:Q23"/>
    <mergeCell ref="R23:S23"/>
    <mergeCell ref="T23:U23"/>
    <mergeCell ref="V23:W23"/>
    <mergeCell ref="X23:Y23"/>
    <mergeCell ref="Z23:AA23"/>
    <mergeCell ref="AP24:AQ24"/>
    <mergeCell ref="AR24:AS24"/>
    <mergeCell ref="AD24:AE24"/>
    <mergeCell ref="AF24:AG24"/>
    <mergeCell ref="AH24:AI24"/>
    <mergeCell ref="AJ24:AK24"/>
    <mergeCell ref="AL24:AM24"/>
    <mergeCell ref="AN24:AO24"/>
    <mergeCell ref="R24:S24"/>
    <mergeCell ref="T24:U24"/>
    <mergeCell ref="V24:W24"/>
    <mergeCell ref="C23:C25"/>
    <mergeCell ref="D23:E23"/>
    <mergeCell ref="F23:G23"/>
    <mergeCell ref="H23:I23"/>
    <mergeCell ref="J23:K23"/>
    <mergeCell ref="L23:M23"/>
    <mergeCell ref="N23:O23"/>
    <mergeCell ref="AD21:AE21"/>
    <mergeCell ref="AF21:AG21"/>
    <mergeCell ref="AH21:AI21"/>
    <mergeCell ref="AJ21:AK21"/>
    <mergeCell ref="AL21:AM21"/>
    <mergeCell ref="AN21:AO21"/>
    <mergeCell ref="R21:S21"/>
    <mergeCell ref="T21:U21"/>
    <mergeCell ref="V21:W21"/>
    <mergeCell ref="X21:Y21"/>
    <mergeCell ref="Z21:AA21"/>
    <mergeCell ref="AB21:AC21"/>
    <mergeCell ref="B12:B21"/>
    <mergeCell ref="AN23:AO23"/>
    <mergeCell ref="D25:E25"/>
    <mergeCell ref="F25:G25"/>
    <mergeCell ref="H25:I25"/>
    <mergeCell ref="J25:K25"/>
    <mergeCell ref="L25:M25"/>
    <mergeCell ref="N25:O25"/>
    <mergeCell ref="P25:Q25"/>
    <mergeCell ref="R25:S25"/>
    <mergeCell ref="X24:Y24"/>
    <mergeCell ref="Z24:AA24"/>
    <mergeCell ref="AN20:AO20"/>
    <mergeCell ref="AP20:AQ20"/>
    <mergeCell ref="AR20:AS20"/>
    <mergeCell ref="C21:E21"/>
    <mergeCell ref="F21:G21"/>
    <mergeCell ref="H21:I21"/>
    <mergeCell ref="J21:K21"/>
    <mergeCell ref="L21:M21"/>
    <mergeCell ref="N21:O21"/>
    <mergeCell ref="P21:Q21"/>
    <mergeCell ref="AB20:AC20"/>
    <mergeCell ref="AD20:AE20"/>
    <mergeCell ref="AF20:AG20"/>
    <mergeCell ref="AH20:AI20"/>
    <mergeCell ref="AJ20:AK20"/>
    <mergeCell ref="AL20:AM20"/>
    <mergeCell ref="P20:Q20"/>
    <mergeCell ref="R20:S20"/>
    <mergeCell ref="T20:U20"/>
    <mergeCell ref="V20:W20"/>
    <mergeCell ref="AN19:AO19"/>
    <mergeCell ref="AP19:AQ19"/>
    <mergeCell ref="AR19:AS19"/>
    <mergeCell ref="AH17:AI17"/>
    <mergeCell ref="X20:Y20"/>
    <mergeCell ref="Z20:AA20"/>
    <mergeCell ref="AP21:AQ21"/>
    <mergeCell ref="AR21:AS21"/>
    <mergeCell ref="C20:E20"/>
    <mergeCell ref="F20:G20"/>
    <mergeCell ref="H20:I20"/>
    <mergeCell ref="J20:K20"/>
    <mergeCell ref="L20:M20"/>
    <mergeCell ref="N20:O20"/>
    <mergeCell ref="Z19:AA19"/>
    <mergeCell ref="AB19:AC19"/>
    <mergeCell ref="AD19:AE19"/>
    <mergeCell ref="AF19:AG19"/>
    <mergeCell ref="AH19:AI19"/>
    <mergeCell ref="AJ19:AK19"/>
    <mergeCell ref="N19:O19"/>
    <mergeCell ref="P19:Q19"/>
    <mergeCell ref="R19:S19"/>
    <mergeCell ref="T19:U19"/>
    <mergeCell ref="V19:W19"/>
    <mergeCell ref="X19:Y19"/>
    <mergeCell ref="V16:W16"/>
    <mergeCell ref="X16:Y16"/>
    <mergeCell ref="Z16:AA16"/>
    <mergeCell ref="AB16:AC16"/>
    <mergeCell ref="AJ18:AK18"/>
    <mergeCell ref="AL18:AM18"/>
    <mergeCell ref="AN18:AO18"/>
    <mergeCell ref="AP18:AQ18"/>
    <mergeCell ref="AR18:AS18"/>
    <mergeCell ref="C19:E19"/>
    <mergeCell ref="F19:G19"/>
    <mergeCell ref="H19:I19"/>
    <mergeCell ref="J19:K19"/>
    <mergeCell ref="L19:M19"/>
    <mergeCell ref="X18:Y18"/>
    <mergeCell ref="Z18:AA18"/>
    <mergeCell ref="AB18:AC18"/>
    <mergeCell ref="AD18:AE18"/>
    <mergeCell ref="AF18:AG18"/>
    <mergeCell ref="AH18:AI18"/>
    <mergeCell ref="L18:M18"/>
    <mergeCell ref="N18:O18"/>
    <mergeCell ref="P18:Q18"/>
    <mergeCell ref="R18:S18"/>
    <mergeCell ref="T18:U18"/>
    <mergeCell ref="V18:W18"/>
    <mergeCell ref="C12:C18"/>
    <mergeCell ref="D18:E18"/>
    <mergeCell ref="F18:G18"/>
    <mergeCell ref="H18:I18"/>
    <mergeCell ref="J18:K18"/>
    <mergeCell ref="AL19:AM19"/>
    <mergeCell ref="J15:K15"/>
    <mergeCell ref="L15:M15"/>
    <mergeCell ref="N15:O15"/>
    <mergeCell ref="P15:Q15"/>
    <mergeCell ref="AJ17:AK17"/>
    <mergeCell ref="AL17:AM17"/>
    <mergeCell ref="AN17:AO17"/>
    <mergeCell ref="AP17:AQ17"/>
    <mergeCell ref="AR17:AS17"/>
    <mergeCell ref="V17:W17"/>
    <mergeCell ref="X17:Y17"/>
    <mergeCell ref="Z17:AA17"/>
    <mergeCell ref="AB17:AC17"/>
    <mergeCell ref="AD17:AE17"/>
    <mergeCell ref="AF17:AG17"/>
    <mergeCell ref="AR16:AS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AF16:AG16"/>
    <mergeCell ref="AH16:AI16"/>
    <mergeCell ref="AJ16:AK16"/>
    <mergeCell ref="AL16:AM16"/>
    <mergeCell ref="AN16:AO16"/>
    <mergeCell ref="AP16:AQ16"/>
    <mergeCell ref="T16:U16"/>
    <mergeCell ref="D14:E14"/>
    <mergeCell ref="F14:G14"/>
    <mergeCell ref="H14:I14"/>
    <mergeCell ref="J14:K14"/>
    <mergeCell ref="L14:M14"/>
    <mergeCell ref="N14:O14"/>
    <mergeCell ref="AD16:AE16"/>
    <mergeCell ref="AP15:AQ15"/>
    <mergeCell ref="AR15:AS15"/>
    <mergeCell ref="D16:E16"/>
    <mergeCell ref="F16:G16"/>
    <mergeCell ref="H16:I16"/>
    <mergeCell ref="J16:K16"/>
    <mergeCell ref="L16:M16"/>
    <mergeCell ref="N16:O16"/>
    <mergeCell ref="P16:Q16"/>
    <mergeCell ref="R16:S16"/>
    <mergeCell ref="AD15:AE15"/>
    <mergeCell ref="AF15:AG15"/>
    <mergeCell ref="AH15:AI15"/>
    <mergeCell ref="AJ15:AK15"/>
    <mergeCell ref="AL15:AM15"/>
    <mergeCell ref="AN15:AO15"/>
    <mergeCell ref="R15:S15"/>
    <mergeCell ref="T15:U15"/>
    <mergeCell ref="V15:W15"/>
    <mergeCell ref="X15:Y15"/>
    <mergeCell ref="Z15:AA15"/>
    <mergeCell ref="AB15:AC15"/>
    <mergeCell ref="D15:E15"/>
    <mergeCell ref="F15:G15"/>
    <mergeCell ref="H15:I15"/>
    <mergeCell ref="AJ13:AK13"/>
    <mergeCell ref="N13:O13"/>
    <mergeCell ref="P13:Q13"/>
    <mergeCell ref="R13:S13"/>
    <mergeCell ref="T13:U13"/>
    <mergeCell ref="V13:W13"/>
    <mergeCell ref="X13:Y13"/>
    <mergeCell ref="AJ12:AK12"/>
    <mergeCell ref="AL12:AM12"/>
    <mergeCell ref="AN12:AO12"/>
    <mergeCell ref="AP12:AQ12"/>
    <mergeCell ref="AR12:AS12"/>
    <mergeCell ref="AL13:AM13"/>
    <mergeCell ref="AN13:AO13"/>
    <mergeCell ref="AP13:AQ13"/>
    <mergeCell ref="AR13:AS13"/>
    <mergeCell ref="AN14:AO14"/>
    <mergeCell ref="AP14:AQ14"/>
    <mergeCell ref="AR14:AS14"/>
    <mergeCell ref="AB14:AC14"/>
    <mergeCell ref="AD14:AE14"/>
    <mergeCell ref="AF14:AG14"/>
    <mergeCell ref="AH14:AI14"/>
    <mergeCell ref="AJ14:AK14"/>
    <mergeCell ref="AL14:AM14"/>
    <mergeCell ref="P14:Q14"/>
    <mergeCell ref="R14:S14"/>
    <mergeCell ref="T14:U14"/>
    <mergeCell ref="V14:W14"/>
    <mergeCell ref="X14:Y14"/>
    <mergeCell ref="Z14:AA14"/>
    <mergeCell ref="D13:E13"/>
    <mergeCell ref="F13:G13"/>
    <mergeCell ref="H13:I13"/>
    <mergeCell ref="J13:K13"/>
    <mergeCell ref="L13:M13"/>
    <mergeCell ref="X12:Y12"/>
    <mergeCell ref="Z12:AA12"/>
    <mergeCell ref="AB12:AC12"/>
    <mergeCell ref="AD12:AE12"/>
    <mergeCell ref="AF12:AG12"/>
    <mergeCell ref="AH12:AI12"/>
    <mergeCell ref="L12:M12"/>
    <mergeCell ref="N12:O12"/>
    <mergeCell ref="P12:Q12"/>
    <mergeCell ref="R12:S12"/>
    <mergeCell ref="T12:U12"/>
    <mergeCell ref="V12:W12"/>
    <mergeCell ref="D12:E12"/>
    <mergeCell ref="F12:G12"/>
    <mergeCell ref="H12:I12"/>
    <mergeCell ref="J12:K12"/>
    <mergeCell ref="Z13:AA13"/>
    <mergeCell ref="AB13:AC13"/>
    <mergeCell ref="AD13:AE13"/>
    <mergeCell ref="AF13:AG13"/>
    <mergeCell ref="AH13:AI13"/>
    <mergeCell ref="B1:B7"/>
    <mergeCell ref="C1:D1"/>
    <mergeCell ref="C2:D2"/>
    <mergeCell ref="C3:D3"/>
    <mergeCell ref="C4:D4"/>
    <mergeCell ref="C5:D5"/>
    <mergeCell ref="C6:D6"/>
    <mergeCell ref="C7:D7"/>
    <mergeCell ref="AH10:AI11"/>
    <mergeCell ref="AJ10:AK11"/>
    <mergeCell ref="AL10:AM11"/>
    <mergeCell ref="AN10:AO11"/>
    <mergeCell ref="AP10:AQ11"/>
    <mergeCell ref="AR10:AS11"/>
    <mergeCell ref="V10:W11"/>
    <mergeCell ref="X10:Y11"/>
    <mergeCell ref="Z10:AA11"/>
    <mergeCell ref="AB10:AC11"/>
    <mergeCell ref="AD10:AE11"/>
    <mergeCell ref="AF10:AG11"/>
    <mergeCell ref="B8:Y8"/>
    <mergeCell ref="B10:C11"/>
    <mergeCell ref="F10:G11"/>
    <mergeCell ref="H10:I11"/>
    <mergeCell ref="J10:K11"/>
    <mergeCell ref="L10:M11"/>
    <mergeCell ref="N10:O11"/>
    <mergeCell ref="P10:Q11"/>
    <mergeCell ref="R10:S11"/>
    <mergeCell ref="T10:U11"/>
  </mergeCells>
  <conditionalFormatting sqref="F68:AS82">
    <cfRule type="cellIs" dxfId="1" priority="2" stopIfTrue="1" operator="lessThan">
      <formula>0</formula>
    </cfRule>
  </conditionalFormatting>
  <conditionalFormatting sqref="E7 F21 H21 J21 L21 N21 P21 R21 T21 V21 X21 Z21 AB21 AD21 AF21 AH21 AJ21 AL21 AN21 AP21 AR21">
    <cfRule type="cellIs" dxfId="0" priority="1" stopIfTrue="1" operator="notBetween">
      <formula>0</formula>
      <formula>25</formula>
    </cfRule>
  </conditionalFormatting>
  <pageMargins left="0.39370078740157483" right="0.39370078740157483" top="0.39370078740157483" bottom="0.39370078740157483" header="0.51181102362204722" footer="0.51181102362204722"/>
  <pageSetup paperSize="8" scale="23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'ratios_A MASQUER'!$A$30:$A$35</xm:f>
          </x14:formula1>
          <xm:sqref>E5</xm:sqref>
        </x14:dataValidation>
        <x14:dataValidation type="list" allowBlank="1" showInputMessage="1" showErrorMessage="1" xr:uid="{00000000-0002-0000-0100-000001000000}">
          <x14:formula1>
            <xm:f>'ratios_A MASQUER'!$A$17:$A$27</xm:f>
          </x14:formula1>
          <xm:sqref>F17:AS18</xm:sqref>
        </x14:dataValidation>
        <x14:dataValidation type="list" allowBlank="1" showInputMessage="1" showErrorMessage="1" xr:uid="{00000000-0002-0000-0100-000002000000}">
          <x14:formula1>
            <xm:f>'ratios_A MASQUER'!$A$13:$A$14</xm:f>
          </x14:formula1>
          <xm:sqref>E6</xm:sqref>
        </x14:dataValidation>
        <x14:dataValidation type="list" allowBlank="1" showInputMessage="1" showErrorMessage="1" xr:uid="{00000000-0002-0000-0100-000003000000}">
          <x14:formula1>
            <xm:f>'ratios_A MASQUER'!$A$9:$A$10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82"/>
  <sheetViews>
    <sheetView view="pageBreakPreview" topLeftCell="A4" zoomScaleNormal="100" zoomScaleSheetLayoutView="100" workbookViewId="0">
      <selection activeCell="F35" sqref="F35:G35"/>
    </sheetView>
  </sheetViews>
  <sheetFormatPr baseColWidth="10" defaultRowHeight="12.75" x14ac:dyDescent="0.2"/>
  <cols>
    <col min="1" max="1" width="0.7109375" customWidth="1"/>
    <col min="2" max="8" width="11.42578125" customWidth="1"/>
    <col min="9" max="9" width="0.7109375" customWidth="1"/>
    <col min="50" max="59" width="11.42578125" style="7"/>
  </cols>
  <sheetData>
    <row r="1" spans="1:47" ht="23.25" customHeight="1" thickTop="1" x14ac:dyDescent="0.2">
      <c r="A1" s="30"/>
      <c r="B1" s="379" t="s">
        <v>169</v>
      </c>
      <c r="C1" s="379"/>
      <c r="D1" s="379"/>
      <c r="E1" s="379"/>
      <c r="F1" s="379"/>
      <c r="G1" s="379"/>
      <c r="H1" s="379"/>
      <c r="I1" s="379"/>
    </row>
    <row r="2" spans="1:47" x14ac:dyDescent="0.2">
      <c r="A2" s="95"/>
      <c r="B2" s="198"/>
      <c r="C2" s="198"/>
      <c r="D2" s="198"/>
      <c r="E2" s="198"/>
      <c r="F2" s="198"/>
      <c r="G2" s="198"/>
      <c r="H2" s="198"/>
      <c r="I2" s="97"/>
    </row>
    <row r="3" spans="1:47" x14ac:dyDescent="0.2">
      <c r="A3" s="95"/>
      <c r="B3" s="96"/>
      <c r="C3" s="232" t="s">
        <v>38</v>
      </c>
      <c r="D3" s="196"/>
      <c r="E3" s="196" t="str">
        <f>'Tableau mesure'!$E$1:$E$1</f>
        <v>Jean Moulin</v>
      </c>
      <c r="F3" s="196"/>
      <c r="G3" s="197"/>
      <c r="H3" s="97"/>
      <c r="I3" s="97"/>
    </row>
    <row r="4" spans="1:47" ht="12.75" customHeight="1" x14ac:dyDescent="0.2">
      <c r="A4" s="95"/>
      <c r="C4" s="110"/>
      <c r="D4" s="203" t="s">
        <v>140</v>
      </c>
      <c r="E4" s="203"/>
      <c r="F4" s="105">
        <f>COUNTIFS('Tableau mesure'!F19:AS19,"&gt;0")</f>
        <v>15</v>
      </c>
      <c r="G4" s="111" t="s">
        <v>48</v>
      </c>
      <c r="H4" s="99"/>
      <c r="I4" s="97"/>
    </row>
    <row r="5" spans="1:47" x14ac:dyDescent="0.2">
      <c r="A5" s="95"/>
      <c r="B5" s="97"/>
      <c r="C5" s="202" t="s">
        <v>141</v>
      </c>
      <c r="D5" s="203"/>
      <c r="E5" s="203"/>
      <c r="F5" s="106">
        <f>SUM('Tableau mesure'!F19:AS19)</f>
        <v>3053</v>
      </c>
      <c r="G5" s="107" t="s">
        <v>32</v>
      </c>
      <c r="H5" s="100"/>
      <c r="I5" s="97"/>
    </row>
    <row r="6" spans="1:47" x14ac:dyDescent="0.2">
      <c r="A6" s="95"/>
      <c r="B6" s="98"/>
      <c r="C6" s="200" t="s">
        <v>138</v>
      </c>
      <c r="D6" s="201"/>
      <c r="E6" s="201"/>
      <c r="F6" s="108">
        <f>F5/F4</f>
        <v>203.53333333333333</v>
      </c>
      <c r="G6" s="109" t="s">
        <v>139</v>
      </c>
      <c r="H6" s="97"/>
      <c r="I6" s="97"/>
    </row>
    <row r="7" spans="1:47" x14ac:dyDescent="0.2">
      <c r="A7" s="95"/>
      <c r="B7" s="198"/>
      <c r="C7" s="198"/>
      <c r="D7" s="198"/>
      <c r="E7" s="198"/>
      <c r="F7" s="198"/>
      <c r="G7" s="198"/>
      <c r="H7" s="198"/>
      <c r="I7" s="97"/>
    </row>
    <row r="8" spans="1:47" ht="3.75" customHeight="1" x14ac:dyDescent="0.2">
      <c r="A8" s="97"/>
      <c r="B8" s="97"/>
      <c r="C8" s="97"/>
      <c r="D8" s="97"/>
      <c r="E8" s="97"/>
      <c r="F8" s="97"/>
      <c r="G8" s="97"/>
      <c r="H8" s="97"/>
      <c r="I8" s="97"/>
    </row>
    <row r="9" spans="1:47" x14ac:dyDescent="0.2">
      <c r="A9" s="204" t="s">
        <v>177</v>
      </c>
      <c r="B9" s="205"/>
      <c r="C9" s="205"/>
      <c r="D9" s="205"/>
      <c r="E9" s="205"/>
      <c r="F9" s="205"/>
      <c r="G9" s="205"/>
      <c r="H9" s="205"/>
      <c r="I9" s="20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47" ht="4.5" customHeight="1" x14ac:dyDescent="0.2">
      <c r="A10" s="23"/>
      <c r="B10" s="98"/>
      <c r="C10" s="98"/>
      <c r="D10" s="98"/>
      <c r="E10" s="98"/>
      <c r="F10" s="104"/>
      <c r="G10" s="104"/>
      <c r="H10" s="96"/>
      <c r="I10" s="112"/>
    </row>
    <row r="11" spans="1:47" x14ac:dyDescent="0.2">
      <c r="A11" s="23"/>
      <c r="B11" s="199" t="s">
        <v>159</v>
      </c>
      <c r="C11" s="199"/>
      <c r="D11" s="199"/>
      <c r="E11" s="199"/>
      <c r="F11" s="199"/>
      <c r="G11" s="117">
        <f>SUM('Tableau mesure'!F74:AS74)</f>
        <v>209.49300000000002</v>
      </c>
      <c r="H11" s="118" t="s">
        <v>33</v>
      </c>
      <c r="I11" s="112"/>
    </row>
    <row r="12" spans="1:47" x14ac:dyDescent="0.2">
      <c r="A12" s="23"/>
      <c r="B12" s="199" t="s">
        <v>160</v>
      </c>
      <c r="C12" s="199"/>
      <c r="D12" s="199"/>
      <c r="E12" s="199"/>
      <c r="F12" s="199"/>
      <c r="G12" s="117">
        <f>G11*1000/F5</f>
        <v>68.618735669832958</v>
      </c>
      <c r="H12" s="118" t="s">
        <v>11</v>
      </c>
      <c r="I12" s="112"/>
    </row>
    <row r="13" spans="1:47" x14ac:dyDescent="0.2">
      <c r="A13" s="23"/>
      <c r="B13" s="199" t="s">
        <v>167</v>
      </c>
      <c r="C13" s="199"/>
      <c r="D13" s="199"/>
      <c r="E13" s="199"/>
      <c r="F13" s="199"/>
      <c r="G13" s="117">
        <f>MIN('Tableau mesure'!F77:AS77)</f>
        <v>3.904761904761902</v>
      </c>
      <c r="H13" s="118" t="s">
        <v>11</v>
      </c>
      <c r="I13" s="112"/>
      <c r="AL13" s="61"/>
      <c r="AM13" s="62"/>
      <c r="AN13" s="62"/>
      <c r="AO13" s="62"/>
      <c r="AP13" s="62"/>
      <c r="AQ13" s="62"/>
      <c r="AR13" s="62"/>
      <c r="AS13" s="62"/>
      <c r="AT13" s="62"/>
      <c r="AU13" s="63"/>
    </row>
    <row r="14" spans="1:47" x14ac:dyDescent="0.2">
      <c r="A14" s="23"/>
      <c r="B14" s="199" t="s">
        <v>168</v>
      </c>
      <c r="C14" s="199"/>
      <c r="D14" s="199"/>
      <c r="E14" s="199"/>
      <c r="F14" s="199"/>
      <c r="G14" s="117">
        <f>MAX('Tableau mesure'!F77:AS77)</f>
        <v>156.47290640394087</v>
      </c>
      <c r="H14" s="118" t="s">
        <v>11</v>
      </c>
      <c r="I14" s="112"/>
      <c r="AL14" s="64"/>
      <c r="AM14" s="65"/>
      <c r="AN14" s="65"/>
      <c r="AO14" s="65"/>
      <c r="AP14" s="65"/>
      <c r="AQ14" s="65"/>
      <c r="AR14" s="65"/>
      <c r="AS14" s="65"/>
      <c r="AT14" s="65"/>
      <c r="AU14" s="66"/>
    </row>
    <row r="15" spans="1:47" x14ac:dyDescent="0.2">
      <c r="A15" s="23"/>
      <c r="B15" s="199" t="s">
        <v>161</v>
      </c>
      <c r="C15" s="199"/>
      <c r="D15" s="199"/>
      <c r="E15" s="199"/>
      <c r="F15" s="199"/>
      <c r="G15" s="117">
        <f>SUM('Tableau mesure'!F87:AS87)</f>
        <v>1526.5</v>
      </c>
      <c r="H15" s="118" t="s">
        <v>33</v>
      </c>
      <c r="I15" s="112"/>
      <c r="AL15" s="64"/>
      <c r="AM15" s="65"/>
      <c r="AN15" s="65"/>
      <c r="AO15" s="65"/>
      <c r="AP15" s="65"/>
      <c r="AQ15" s="65"/>
      <c r="AR15" s="65"/>
      <c r="AS15" s="65"/>
      <c r="AT15" s="65"/>
      <c r="AU15" s="66"/>
    </row>
    <row r="16" spans="1:47" x14ac:dyDescent="0.2">
      <c r="A16" s="23"/>
      <c r="B16" s="199" t="s">
        <v>162</v>
      </c>
      <c r="C16" s="199"/>
      <c r="D16" s="199"/>
      <c r="E16" s="199"/>
      <c r="F16" s="199"/>
      <c r="G16" s="116">
        <f>G11/G15</f>
        <v>0.13723747133966591</v>
      </c>
      <c r="H16" s="115" t="s">
        <v>80</v>
      </c>
      <c r="I16" s="112"/>
      <c r="AL16" s="64"/>
      <c r="AM16" s="65"/>
      <c r="AN16" s="65"/>
      <c r="AO16" s="65"/>
      <c r="AP16" s="65"/>
      <c r="AQ16" s="65"/>
      <c r="AR16" s="65"/>
      <c r="AS16" s="65"/>
      <c r="AT16" s="65"/>
      <c r="AU16" s="66"/>
    </row>
    <row r="17" spans="1:59" x14ac:dyDescent="0.2">
      <c r="A17" s="23"/>
      <c r="B17" s="199" t="s">
        <v>52</v>
      </c>
      <c r="C17" s="199"/>
      <c r="D17" s="199"/>
      <c r="E17" s="199"/>
      <c r="F17" s="199"/>
      <c r="G17" s="193">
        <f>'Tableau mesure'!N90/SYNTHESE!G11:G11</f>
        <v>0.89850257526504451</v>
      </c>
      <c r="H17" s="115" t="s">
        <v>80</v>
      </c>
      <c r="I17" s="112"/>
      <c r="AL17" s="64"/>
      <c r="AM17" s="65"/>
      <c r="AN17" s="65"/>
      <c r="AO17" s="65"/>
      <c r="AP17" s="65"/>
      <c r="AQ17" s="65"/>
      <c r="AR17" s="65"/>
      <c r="AS17" s="65"/>
      <c r="AT17" s="65"/>
      <c r="AU17" s="66"/>
    </row>
    <row r="18" spans="1:59" x14ac:dyDescent="0.2">
      <c r="A18" s="23"/>
      <c r="B18" s="199" t="s">
        <v>53</v>
      </c>
      <c r="C18" s="199"/>
      <c r="D18" s="199"/>
      <c r="E18" s="199"/>
      <c r="F18" s="199"/>
      <c r="G18" s="193">
        <f>'Tableau mesure'!N91/SYNTHESE!G11:G11</f>
        <v>0.46910493429374722</v>
      </c>
      <c r="H18" s="119" t="s">
        <v>80</v>
      </c>
      <c r="I18" s="112"/>
      <c r="AL18" s="64"/>
      <c r="AM18" s="65"/>
      <c r="AN18" s="65"/>
      <c r="AO18" s="65"/>
      <c r="AP18" s="65"/>
      <c r="AQ18" s="65"/>
      <c r="AR18" s="65"/>
      <c r="AS18" s="65"/>
      <c r="AT18" s="65"/>
      <c r="AU18" s="66"/>
    </row>
    <row r="19" spans="1:59" ht="3.75" customHeight="1" x14ac:dyDescent="0.2">
      <c r="A19" s="23"/>
      <c r="B19" s="98"/>
      <c r="C19" s="98"/>
      <c r="D19" s="98"/>
      <c r="E19" s="98"/>
      <c r="F19" s="104"/>
      <c r="G19" s="104"/>
      <c r="H19" s="96"/>
      <c r="I19" s="112"/>
      <c r="AL19" s="64"/>
      <c r="AM19" s="65"/>
      <c r="AN19" s="65"/>
      <c r="AO19" s="65"/>
      <c r="AP19" s="65"/>
      <c r="AQ19" s="65"/>
      <c r="AR19" s="65"/>
      <c r="AS19" s="65"/>
      <c r="AT19" s="65"/>
      <c r="AU19" s="66"/>
    </row>
    <row r="20" spans="1:59" x14ac:dyDescent="0.2">
      <c r="A20" s="28"/>
      <c r="B20" s="205" t="s">
        <v>171</v>
      </c>
      <c r="C20" s="205"/>
      <c r="D20" s="205"/>
      <c r="E20" s="205"/>
      <c r="F20" s="205"/>
      <c r="G20" s="205"/>
      <c r="H20" s="205"/>
      <c r="I20" s="29"/>
      <c r="AL20" s="64"/>
      <c r="AM20" s="65"/>
      <c r="AN20" s="65"/>
      <c r="AO20" s="65"/>
      <c r="AP20" s="65"/>
      <c r="AQ20" s="65"/>
      <c r="AR20" s="65"/>
      <c r="AS20" s="65"/>
      <c r="AT20" s="65"/>
      <c r="AU20" s="66"/>
    </row>
    <row r="21" spans="1:59" s="10" customFormat="1" ht="4.1500000000000004" customHeight="1" x14ac:dyDescent="0.2">
      <c r="A21" s="24"/>
      <c r="B21" s="9"/>
      <c r="C21" s="9"/>
      <c r="D21" s="9"/>
      <c r="E21" s="9"/>
      <c r="F21" s="9"/>
      <c r="G21" s="9"/>
      <c r="H21" s="9"/>
      <c r="I21" s="25"/>
      <c r="AL21" s="78"/>
      <c r="AM21" s="69"/>
      <c r="AN21" s="69"/>
      <c r="AO21" s="69"/>
      <c r="AP21" s="69"/>
      <c r="AQ21" s="69"/>
      <c r="AR21" s="69"/>
      <c r="AS21" s="69"/>
      <c r="AT21" s="69"/>
      <c r="AU21" s="79"/>
      <c r="AX21" s="13"/>
      <c r="AY21" s="13"/>
      <c r="AZ21" s="13"/>
      <c r="BA21" s="13"/>
      <c r="BB21" s="13"/>
      <c r="BC21" s="13"/>
      <c r="BD21" s="13"/>
      <c r="BE21" s="13"/>
      <c r="BF21" s="13"/>
      <c r="BG21" s="13"/>
    </row>
    <row r="22" spans="1:59" s="10" customFormat="1" ht="40.15" customHeight="1" x14ac:dyDescent="0.2">
      <c r="A22" s="24"/>
      <c r="B22" s="9"/>
      <c r="C22" s="9"/>
      <c r="D22" s="9"/>
      <c r="E22" s="9"/>
      <c r="F22" s="9"/>
      <c r="G22" s="9"/>
      <c r="H22" s="9"/>
      <c r="I22" s="25"/>
      <c r="AL22" s="80"/>
      <c r="AM22" s="81"/>
      <c r="AN22" s="81"/>
      <c r="AO22" s="81"/>
      <c r="AP22" s="81"/>
      <c r="AQ22" s="81"/>
      <c r="AR22" s="81"/>
      <c r="AS22" s="81"/>
      <c r="AT22" s="81"/>
      <c r="AU22" s="82"/>
      <c r="AX22" s="13"/>
      <c r="AY22" s="13"/>
      <c r="AZ22" s="13"/>
      <c r="BA22" s="13"/>
      <c r="BB22" s="13"/>
      <c r="BC22" s="13"/>
      <c r="BD22" s="13"/>
      <c r="BE22" s="13"/>
      <c r="BF22" s="13"/>
      <c r="BG22" s="13"/>
    </row>
    <row r="23" spans="1:59" s="13" customFormat="1" ht="13.5" thickBot="1" x14ac:dyDescent="0.25">
      <c r="E23" s="215"/>
      <c r="F23" s="215"/>
      <c r="G23" s="215"/>
      <c r="H23" s="12"/>
    </row>
    <row r="24" spans="1:59" s="10" customFormat="1" ht="13.5" thickTop="1" x14ac:dyDescent="0.2">
      <c r="A24" s="24"/>
      <c r="B24" s="57"/>
      <c r="C24" s="57"/>
      <c r="D24" s="57"/>
      <c r="E24" s="235"/>
      <c r="F24" s="235"/>
      <c r="G24" s="235"/>
      <c r="H24" s="75"/>
      <c r="I24" s="77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85"/>
      <c r="AQ24" s="76"/>
      <c r="AR24" s="76"/>
      <c r="AS24" s="77"/>
      <c r="AT24" s="57"/>
      <c r="AU24" s="57"/>
      <c r="AX24" s="13"/>
      <c r="AY24" s="13"/>
      <c r="AZ24" s="13"/>
      <c r="BA24" s="13"/>
      <c r="BB24" s="13"/>
      <c r="BC24" s="13"/>
      <c r="BD24" s="13"/>
      <c r="BE24" s="13"/>
      <c r="BF24" s="13"/>
      <c r="BG24" s="13"/>
    </row>
    <row r="25" spans="1:59" x14ac:dyDescent="0.2">
      <c r="A25" s="23"/>
      <c r="B25" s="7"/>
      <c r="C25" s="7"/>
      <c r="D25" s="7"/>
      <c r="E25" s="215"/>
      <c r="F25" s="215"/>
      <c r="G25" s="215"/>
      <c r="H25" s="12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59" x14ac:dyDescent="0.2">
      <c r="A26" s="23"/>
      <c r="B26" s="7"/>
      <c r="C26" s="7"/>
      <c r="D26" s="7"/>
      <c r="E26" s="215"/>
      <c r="F26" s="215"/>
      <c r="G26" s="215"/>
      <c r="H26" s="72"/>
      <c r="I26" s="63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61"/>
      <c r="AQ26" s="62"/>
      <c r="AR26" s="62"/>
      <c r="AS26" s="62"/>
      <c r="AT26" s="62"/>
      <c r="AU26" s="63"/>
    </row>
    <row r="27" spans="1:59" x14ac:dyDescent="0.2">
      <c r="A27" s="23"/>
      <c r="B27" s="7"/>
      <c r="C27" s="7"/>
      <c r="D27" s="7"/>
      <c r="E27" s="215"/>
      <c r="F27" s="215"/>
      <c r="G27" s="215"/>
      <c r="H27" s="73"/>
      <c r="I27" s="6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64"/>
      <c r="AQ27" s="65"/>
      <c r="AR27" s="65"/>
      <c r="AS27" s="65"/>
      <c r="AT27" s="65"/>
      <c r="AU27" s="66"/>
    </row>
    <row r="28" spans="1:59" x14ac:dyDescent="0.2">
      <c r="A28" s="23"/>
      <c r="B28" s="7"/>
      <c r="C28" s="7"/>
      <c r="D28" s="7"/>
      <c r="E28" s="215"/>
      <c r="F28" s="215"/>
      <c r="G28" s="215"/>
      <c r="H28" s="74"/>
      <c r="I28" s="59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67"/>
      <c r="AQ28" s="68"/>
      <c r="AR28" s="68"/>
      <c r="AS28" s="68"/>
      <c r="AT28" s="68"/>
      <c r="AU28" s="59"/>
    </row>
    <row r="29" spans="1:59" x14ac:dyDescent="0.2">
      <c r="A29" s="23"/>
      <c r="B29" s="7"/>
      <c r="C29" s="7"/>
      <c r="D29" s="7"/>
      <c r="E29" s="7"/>
      <c r="F29" s="7"/>
      <c r="G29" s="7"/>
      <c r="H29" s="5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spans="1:59" ht="39.6" customHeight="1" x14ac:dyDescent="0.2">
      <c r="A30" s="23"/>
      <c r="B30" s="7"/>
      <c r="C30" s="7"/>
      <c r="D30" s="7"/>
      <c r="E30" s="7"/>
      <c r="F30" s="7"/>
      <c r="G30" s="7"/>
      <c r="H30" s="70"/>
      <c r="I30" s="6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61"/>
      <c r="AQ30" s="62"/>
      <c r="AR30" s="62"/>
      <c r="AS30" s="62"/>
      <c r="AT30" s="62"/>
      <c r="AU30" s="63"/>
    </row>
    <row r="31" spans="1:59" ht="5.25" customHeight="1" x14ac:dyDescent="0.2">
      <c r="A31" s="23"/>
      <c r="B31" s="140"/>
      <c r="C31" s="140"/>
      <c r="D31" s="140"/>
      <c r="E31" s="140"/>
      <c r="F31" s="6"/>
      <c r="G31" s="6"/>
      <c r="H31" s="71"/>
      <c r="I31" s="6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64"/>
      <c r="AQ31" s="65"/>
      <c r="AR31" s="65"/>
      <c r="AS31" s="65"/>
      <c r="AT31" s="65"/>
      <c r="AU31" s="66"/>
    </row>
    <row r="32" spans="1:59" x14ac:dyDescent="0.2">
      <c r="A32" s="204" t="s">
        <v>172</v>
      </c>
      <c r="B32" s="205"/>
      <c r="C32" s="205"/>
      <c r="D32" s="205"/>
      <c r="E32" s="205"/>
      <c r="F32" s="205"/>
      <c r="G32" s="205"/>
      <c r="H32" s="205"/>
      <c r="I32" s="20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64"/>
      <c r="AQ32" s="65"/>
      <c r="AR32" s="65"/>
      <c r="AS32" s="65"/>
      <c r="AT32" s="65"/>
      <c r="AU32" s="66"/>
    </row>
    <row r="33" spans="1:47" x14ac:dyDescent="0.2">
      <c r="A33" s="95"/>
      <c r="B33" s="121"/>
      <c r="C33" s="121"/>
      <c r="D33" s="121"/>
      <c r="E33" s="121"/>
      <c r="F33" s="121"/>
      <c r="G33" s="121"/>
      <c r="H33" s="121"/>
      <c r="I33" s="122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64"/>
      <c r="AQ33" s="65"/>
      <c r="AR33" s="65"/>
      <c r="AS33" s="65"/>
      <c r="AT33" s="65"/>
      <c r="AU33" s="66"/>
    </row>
    <row r="34" spans="1:47" x14ac:dyDescent="0.2">
      <c r="A34" s="95"/>
      <c r="B34" s="216" t="s">
        <v>142</v>
      </c>
      <c r="C34" s="217"/>
      <c r="D34" s="217"/>
      <c r="E34" s="218"/>
      <c r="F34" s="213">
        <f>IF('Tableau mesure'!F88&gt;1.5*F5,'Tableau mesure'!F88,IF(ISNUMBER('Tableau mesure'!E7),'Tableau mesure'!E7*SYNTHESE!G15,""))</f>
        <v>4732.1500000000005</v>
      </c>
      <c r="G34" s="214"/>
      <c r="H34" s="128" t="s">
        <v>34</v>
      </c>
      <c r="I34" s="125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64"/>
      <c r="AQ34" s="65"/>
      <c r="AR34" s="65"/>
      <c r="AS34" s="65"/>
      <c r="AT34" s="65"/>
      <c r="AU34" s="66"/>
    </row>
    <row r="35" spans="1:47" x14ac:dyDescent="0.2">
      <c r="A35" s="95"/>
      <c r="B35" s="216" t="s">
        <v>143</v>
      </c>
      <c r="C35" s="217"/>
      <c r="D35" s="217"/>
      <c r="E35" s="218"/>
      <c r="F35" s="211">
        <f>F34/F5</f>
        <v>1.5500000000000003</v>
      </c>
      <c r="G35" s="212"/>
      <c r="H35" s="128" t="s">
        <v>35</v>
      </c>
      <c r="I35" s="125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64"/>
      <c r="AQ35" s="65"/>
      <c r="AR35" s="65"/>
      <c r="AS35" s="65"/>
      <c r="AT35" s="65"/>
      <c r="AU35" s="66"/>
    </row>
    <row r="36" spans="1:47" x14ac:dyDescent="0.2">
      <c r="A36" s="95"/>
      <c r="B36" s="216" t="s">
        <v>40</v>
      </c>
      <c r="C36" s="217"/>
      <c r="D36" s="217"/>
      <c r="E36" s="218"/>
      <c r="F36" s="211">
        <f>(SUM('Tableau mesure'!F79:AS79)/F5)</f>
        <v>0.17517959576886766</v>
      </c>
      <c r="G36" s="212"/>
      <c r="H36" s="128" t="s">
        <v>35</v>
      </c>
      <c r="I36" s="12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64"/>
      <c r="AQ36" s="65"/>
      <c r="AR36" s="65"/>
      <c r="AS36" s="65"/>
      <c r="AT36" s="65"/>
      <c r="AU36" s="66"/>
    </row>
    <row r="37" spans="1:47" x14ac:dyDescent="0.2">
      <c r="A37" s="95"/>
      <c r="B37" s="98"/>
      <c r="C37" s="98"/>
      <c r="D37" s="98"/>
      <c r="E37" s="98"/>
      <c r="F37" s="120"/>
      <c r="G37" s="120"/>
      <c r="H37" s="70"/>
      <c r="I37" s="83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64"/>
      <c r="AQ37" s="65"/>
      <c r="AR37" s="65"/>
      <c r="AS37" s="65"/>
      <c r="AT37" s="65"/>
      <c r="AU37" s="66"/>
    </row>
    <row r="38" spans="1:47" ht="3.75" customHeight="1" x14ac:dyDescent="0.2">
      <c r="A38" s="95"/>
      <c r="B38" s="98"/>
      <c r="C38" s="98"/>
      <c r="D38" s="98"/>
      <c r="E38" s="98"/>
      <c r="F38" s="104"/>
      <c r="G38" s="104"/>
      <c r="H38" s="71"/>
      <c r="I38" s="6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64"/>
      <c r="AQ38" s="65"/>
      <c r="AR38" s="65"/>
      <c r="AS38" s="65"/>
      <c r="AT38" s="65"/>
      <c r="AU38" s="66"/>
    </row>
    <row r="39" spans="1:47" x14ac:dyDescent="0.2">
      <c r="A39" s="204" t="s">
        <v>173</v>
      </c>
      <c r="B39" s="205"/>
      <c r="C39" s="205"/>
      <c r="D39" s="205"/>
      <c r="E39" s="205"/>
      <c r="F39" s="205"/>
      <c r="G39" s="205"/>
      <c r="H39" s="205"/>
      <c r="I39" s="205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64"/>
      <c r="AQ39" s="65"/>
      <c r="AR39" s="65"/>
      <c r="AS39" s="65"/>
      <c r="AT39" s="65"/>
      <c r="AU39" s="66"/>
    </row>
    <row r="40" spans="1:47" ht="4.5" customHeight="1" x14ac:dyDescent="0.2">
      <c r="A40" s="95"/>
      <c r="B40" s="98"/>
      <c r="C40" s="98"/>
      <c r="D40" s="98"/>
      <c r="E40" s="98"/>
      <c r="F40" s="104"/>
      <c r="G40" s="104"/>
      <c r="H40" s="124"/>
      <c r="I40" s="6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64"/>
      <c r="AQ40" s="65"/>
      <c r="AR40" s="65"/>
      <c r="AS40" s="65"/>
      <c r="AT40" s="65"/>
      <c r="AU40" s="66"/>
    </row>
    <row r="41" spans="1:47" x14ac:dyDescent="0.2">
      <c r="A41" s="95"/>
      <c r="B41" s="222" t="s">
        <v>178</v>
      </c>
      <c r="C41" s="222"/>
      <c r="D41" s="222"/>
      <c r="E41" s="222"/>
      <c r="F41" s="222"/>
      <c r="G41" s="114">
        <f>SUM('Tableau mesure'!F81:AS81)</f>
        <v>0</v>
      </c>
      <c r="H41" s="115" t="s">
        <v>54</v>
      </c>
      <c r="I41" s="125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64"/>
      <c r="AQ41" s="65"/>
      <c r="AR41" s="65"/>
      <c r="AS41" s="65"/>
      <c r="AT41" s="65"/>
      <c r="AU41" s="66"/>
    </row>
    <row r="42" spans="1:47" x14ac:dyDescent="0.2">
      <c r="A42" s="95"/>
      <c r="B42" s="222" t="s">
        <v>170</v>
      </c>
      <c r="C42" s="222"/>
      <c r="D42" s="222"/>
      <c r="E42" s="222"/>
      <c r="F42" s="222"/>
      <c r="G42" s="114">
        <f>G41/F5</f>
        <v>0</v>
      </c>
      <c r="H42" s="115" t="s">
        <v>144</v>
      </c>
      <c r="I42" s="125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64"/>
      <c r="AQ42" s="65"/>
      <c r="AR42" s="65"/>
      <c r="AS42" s="65"/>
      <c r="AT42" s="65"/>
      <c r="AU42" s="66"/>
    </row>
    <row r="43" spans="1:47" ht="4.9000000000000004" customHeight="1" x14ac:dyDescent="0.2">
      <c r="A43" s="95"/>
      <c r="B43" s="98"/>
      <c r="C43" s="98"/>
      <c r="D43" s="98"/>
      <c r="E43" s="98"/>
      <c r="F43" s="113"/>
      <c r="G43" s="113"/>
      <c r="H43" s="126"/>
      <c r="I43" s="5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64"/>
      <c r="AQ43" s="65"/>
      <c r="AR43" s="65"/>
      <c r="AS43" s="65"/>
      <c r="AT43" s="65"/>
      <c r="AU43" s="66"/>
    </row>
    <row r="44" spans="1:47" ht="18.75" x14ac:dyDescent="0.3">
      <c r="A44" s="101"/>
      <c r="B44" s="219" t="s">
        <v>174</v>
      </c>
      <c r="C44" s="219"/>
      <c r="D44" s="219"/>
      <c r="E44" s="219"/>
      <c r="F44" s="219"/>
      <c r="G44" s="219"/>
      <c r="H44" s="219"/>
      <c r="I44" s="102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64"/>
      <c r="AQ44" s="65"/>
      <c r="AR44" s="65"/>
      <c r="AS44" s="65"/>
      <c r="AT44" s="65"/>
      <c r="AU44" s="66"/>
    </row>
    <row r="45" spans="1:47" x14ac:dyDescent="0.2">
      <c r="A45" s="26"/>
      <c r="B45" s="223" t="s">
        <v>39</v>
      </c>
      <c r="C45" s="223"/>
      <c r="D45" s="223"/>
      <c r="E45" s="223"/>
      <c r="F45" s="223"/>
      <c r="G45" s="132">
        <f>'Tableau mesure'!F89</f>
        <v>29250</v>
      </c>
      <c r="H45" s="123" t="s">
        <v>32</v>
      </c>
      <c r="I45" s="84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67"/>
      <c r="AQ45" s="68"/>
      <c r="AR45" s="68"/>
      <c r="AS45" s="68"/>
      <c r="AT45" s="68"/>
      <c r="AU45" s="59"/>
    </row>
    <row r="46" spans="1:47" x14ac:dyDescent="0.2">
      <c r="A46" s="26"/>
      <c r="B46" s="220" t="s">
        <v>49</v>
      </c>
      <c r="C46" s="220"/>
      <c r="D46" s="220"/>
      <c r="E46" s="220"/>
      <c r="F46" s="220"/>
      <c r="G46" s="195">
        <f>G12*'Tableau mesure'!F89/1000000</f>
        <v>2.0070980183426141</v>
      </c>
      <c r="H46" s="131" t="s">
        <v>37</v>
      </c>
      <c r="I46" s="8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7" x14ac:dyDescent="0.2">
      <c r="A47" s="26"/>
      <c r="B47" s="220" t="s">
        <v>175</v>
      </c>
      <c r="C47" s="220"/>
      <c r="D47" s="220"/>
      <c r="E47" s="220"/>
      <c r="F47" s="220"/>
      <c r="G47" s="130">
        <f>F36*G45</f>
        <v>5124.0031762393792</v>
      </c>
      <c r="H47" s="131" t="s">
        <v>34</v>
      </c>
      <c r="I47" s="8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1:47" ht="16.5" customHeight="1" thickBot="1" x14ac:dyDescent="0.25">
      <c r="A48" s="27"/>
      <c r="B48" s="221" t="s">
        <v>176</v>
      </c>
      <c r="C48" s="221"/>
      <c r="D48" s="221"/>
      <c r="E48" s="221"/>
      <c r="F48" s="221"/>
      <c r="G48" s="129">
        <f>G42*G45</f>
        <v>0</v>
      </c>
      <c r="H48" s="103" t="s">
        <v>36</v>
      </c>
      <c r="I48" s="8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58"/>
      <c r="AQ48" s="62"/>
      <c r="AR48" s="62"/>
      <c r="AS48" s="62"/>
      <c r="AT48" s="62"/>
      <c r="AU48" s="63"/>
    </row>
    <row r="49" spans="2:59" ht="13.5" thickTop="1" x14ac:dyDescent="0.2">
      <c r="B49" s="5"/>
      <c r="C49" s="5"/>
      <c r="D49" s="5"/>
      <c r="E49" s="4"/>
      <c r="F49" s="4"/>
      <c r="G49" s="4"/>
      <c r="H49" s="60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64"/>
      <c r="AR49" s="65"/>
      <c r="AS49" s="65"/>
      <c r="AT49" s="65"/>
      <c r="AU49" s="66"/>
    </row>
    <row r="50" spans="2:59" hidden="1" x14ac:dyDescent="0.2">
      <c r="B50" s="7"/>
      <c r="C50" s="7"/>
      <c r="D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64"/>
      <c r="AR50" s="65"/>
      <c r="AS50" s="65"/>
      <c r="AT50" s="65"/>
      <c r="AU50" s="66"/>
    </row>
    <row r="51" spans="2:59" s="192" customFormat="1" hidden="1" x14ac:dyDescent="0.2">
      <c r="B51" s="224" t="s">
        <v>82</v>
      </c>
      <c r="C51" s="233" t="s">
        <v>81</v>
      </c>
      <c r="D51" s="234"/>
      <c r="E51" s="234"/>
      <c r="F51" s="194">
        <f>COUNTIFS('Tableau mesure'!F38:AS38,"&gt;0")</f>
        <v>0</v>
      </c>
      <c r="G51" s="141"/>
      <c r="H51" s="142" t="s">
        <v>33</v>
      </c>
      <c r="I51" s="143"/>
      <c r="J51" s="144" t="s">
        <v>80</v>
      </c>
      <c r="K51" s="145" t="s">
        <v>6</v>
      </c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9"/>
      <c r="AR51" s="190"/>
      <c r="AS51" s="190"/>
      <c r="AT51" s="190"/>
      <c r="AU51" s="191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</row>
    <row r="52" spans="2:59" s="192" customFormat="1" hidden="1" x14ac:dyDescent="0.2">
      <c r="B52" s="225"/>
      <c r="C52" s="207" t="s">
        <v>164</v>
      </c>
      <c r="D52" s="208"/>
      <c r="E52" s="229" t="s">
        <v>43</v>
      </c>
      <c r="F52" s="230"/>
      <c r="G52" s="231"/>
      <c r="H52" s="146" t="e">
        <f>SUM('Tableau mesure'!F68:AS68)/$F$51</f>
        <v>#DIV/0!</v>
      </c>
      <c r="I52" s="147"/>
      <c r="J52" s="148" t="e">
        <f>H52/$K$52</f>
        <v>#DIV/0!</v>
      </c>
      <c r="K52" s="149" t="e">
        <f>SUM(H52:H57)</f>
        <v>#DIV/0!</v>
      </c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9"/>
      <c r="AR52" s="190"/>
      <c r="AS52" s="190"/>
      <c r="AT52" s="190"/>
      <c r="AU52" s="191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</row>
    <row r="53" spans="2:59" s="192" customFormat="1" hidden="1" x14ac:dyDescent="0.2">
      <c r="B53" s="225"/>
      <c r="C53" s="209">
        <f>IF(COUNTIFS('Tableau mesure'!$F$73:$AS$73,"&gt;0")&lt;1,1,COUNTIFS('Tableau mesure'!$F$73:$AS$73,"&gt;0"))</f>
        <v>15</v>
      </c>
      <c r="D53" s="210"/>
      <c r="E53" s="229" t="s">
        <v>117</v>
      </c>
      <c r="F53" s="230"/>
      <c r="G53" s="230"/>
      <c r="H53" s="152" t="e">
        <f>SUM('Tableau mesure'!F69:AS69)/$F$51</f>
        <v>#DIV/0!</v>
      </c>
      <c r="I53" s="153"/>
      <c r="J53" s="154" t="e">
        <f t="shared" ref="J53:J57" si="0">H53/$K$52</f>
        <v>#DIV/0!</v>
      </c>
      <c r="K53" s="155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9"/>
      <c r="AR53" s="190"/>
      <c r="AS53" s="190"/>
      <c r="AT53" s="190"/>
      <c r="AU53" s="191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</row>
    <row r="54" spans="2:59" s="192" customFormat="1" hidden="1" x14ac:dyDescent="0.2">
      <c r="B54" s="225"/>
      <c r="C54" s="150"/>
      <c r="D54" s="151"/>
      <c r="E54" s="229" t="s">
        <v>44</v>
      </c>
      <c r="F54" s="230"/>
      <c r="G54" s="230"/>
      <c r="H54" s="152" t="e">
        <f>SUM('Tableau mesure'!F70:AS70)/$F$51</f>
        <v>#DIV/0!</v>
      </c>
      <c r="I54" s="153"/>
      <c r="J54" s="154" t="e">
        <f t="shared" si="0"/>
        <v>#DIV/0!</v>
      </c>
      <c r="K54" s="155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9"/>
      <c r="AR54" s="190"/>
      <c r="AS54" s="190"/>
      <c r="AT54" s="190"/>
      <c r="AU54" s="191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</row>
    <row r="55" spans="2:59" s="192" customFormat="1" hidden="1" x14ac:dyDescent="0.2">
      <c r="B55" s="225"/>
      <c r="C55" s="150"/>
      <c r="D55" s="151"/>
      <c r="E55" s="229" t="s">
        <v>45</v>
      </c>
      <c r="F55" s="230"/>
      <c r="G55" s="230"/>
      <c r="H55" s="152" t="e">
        <f>SUM('Tableau mesure'!F71:AS71)/$F$51</f>
        <v>#DIV/0!</v>
      </c>
      <c r="I55" s="153"/>
      <c r="J55" s="154" t="e">
        <f t="shared" si="0"/>
        <v>#DIV/0!</v>
      </c>
      <c r="K55" s="155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9"/>
      <c r="AR55" s="190"/>
      <c r="AS55" s="190"/>
      <c r="AT55" s="190"/>
      <c r="AU55" s="191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</row>
    <row r="56" spans="2:59" s="192" customFormat="1" hidden="1" x14ac:dyDescent="0.2">
      <c r="B56" s="225"/>
      <c r="C56" s="150"/>
      <c r="D56" s="151"/>
      <c r="E56" s="229" t="s">
        <v>8</v>
      </c>
      <c r="F56" s="230"/>
      <c r="G56" s="230"/>
      <c r="H56" s="152" t="e">
        <f>SUM('Tableau mesure'!F72:AS72)/$F$51</f>
        <v>#DIV/0!</v>
      </c>
      <c r="I56" s="153"/>
      <c r="J56" s="154" t="e">
        <f t="shared" si="0"/>
        <v>#DIV/0!</v>
      </c>
      <c r="K56" s="155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9"/>
      <c r="AR56" s="190"/>
      <c r="AS56" s="190"/>
      <c r="AT56" s="190"/>
      <c r="AU56" s="191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</row>
    <row r="57" spans="2:59" s="192" customFormat="1" hidden="1" x14ac:dyDescent="0.2">
      <c r="B57" s="226"/>
      <c r="C57" s="156"/>
      <c r="D57" s="157"/>
      <c r="E57" s="227" t="s">
        <v>7</v>
      </c>
      <c r="F57" s="228"/>
      <c r="G57" s="228"/>
      <c r="H57" s="158">
        <f>SUM('Tableau mesure'!F73:AS73)/$C$53</f>
        <v>0.82333333333333336</v>
      </c>
      <c r="I57" s="159"/>
      <c r="J57" s="160" t="e">
        <f t="shared" si="0"/>
        <v>#DIV/0!</v>
      </c>
      <c r="K57" s="161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9"/>
      <c r="AR57" s="190"/>
      <c r="AS57" s="190"/>
      <c r="AT57" s="190"/>
      <c r="AU57" s="191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</row>
    <row r="58" spans="2:59" x14ac:dyDescent="0.2">
      <c r="B58" s="7"/>
      <c r="C58" s="7"/>
      <c r="D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64"/>
      <c r="AR58" s="65"/>
      <c r="AS58" s="65"/>
      <c r="AT58" s="65"/>
      <c r="AU58" s="66"/>
    </row>
    <row r="59" spans="2:59" x14ac:dyDescent="0.2">
      <c r="B59" s="7"/>
      <c r="C59" s="7"/>
      <c r="D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64"/>
      <c r="AR59" s="65"/>
      <c r="AS59" s="65"/>
      <c r="AT59" s="65"/>
      <c r="AU59" s="66"/>
    </row>
    <row r="60" spans="2:59" x14ac:dyDescent="0.2">
      <c r="B60" s="7"/>
      <c r="C60" s="7"/>
      <c r="D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64"/>
      <c r="AR60" s="65"/>
      <c r="AS60" s="65"/>
      <c r="AT60" s="65"/>
      <c r="AU60" s="66"/>
    </row>
    <row r="61" spans="2:59" x14ac:dyDescent="0.2">
      <c r="B61" s="7"/>
      <c r="C61" s="7"/>
      <c r="D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64"/>
      <c r="AR61" s="65"/>
      <c r="AS61" s="65"/>
      <c r="AT61" s="65"/>
      <c r="AU61" s="66"/>
    </row>
    <row r="62" spans="2:59" x14ac:dyDescent="0.2">
      <c r="B62" s="7"/>
      <c r="C62" s="7"/>
      <c r="D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64"/>
      <c r="AR62" s="65"/>
      <c r="AS62" s="65"/>
      <c r="AT62" s="65"/>
      <c r="AU62" s="66"/>
    </row>
    <row r="63" spans="2:59" x14ac:dyDescent="0.2">
      <c r="B63" s="7"/>
      <c r="C63" s="7"/>
      <c r="D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64"/>
      <c r="AR63" s="65"/>
      <c r="AS63" s="65"/>
      <c r="AT63" s="65"/>
      <c r="AU63" s="66"/>
    </row>
    <row r="64" spans="2:59" x14ac:dyDescent="0.2">
      <c r="B64" s="7"/>
      <c r="C64" s="7"/>
      <c r="D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64"/>
      <c r="AR64" s="65"/>
      <c r="AS64" s="65"/>
      <c r="AT64" s="65"/>
      <c r="AU64" s="66"/>
    </row>
    <row r="65" spans="2:47" x14ac:dyDescent="0.2">
      <c r="B65" s="7"/>
      <c r="C65" s="7"/>
      <c r="D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67"/>
      <c r="AR65" s="68"/>
      <c r="AS65" s="68"/>
      <c r="AT65" s="68"/>
      <c r="AU65" s="59"/>
    </row>
    <row r="66" spans="2:47" x14ac:dyDescent="0.2">
      <c r="B66" s="7"/>
      <c r="C66" s="7"/>
      <c r="D66" s="7"/>
      <c r="E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2:47" x14ac:dyDescent="0.2">
      <c r="B67" s="7"/>
      <c r="C67" s="7"/>
      <c r="D67" s="7"/>
      <c r="E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61"/>
      <c r="AR67" s="62"/>
      <c r="AS67" s="62"/>
      <c r="AT67" s="62"/>
      <c r="AU67" s="63"/>
    </row>
    <row r="68" spans="2:47" x14ac:dyDescent="0.2">
      <c r="B68" s="7"/>
      <c r="C68" s="7"/>
      <c r="D68" s="7"/>
      <c r="E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64"/>
      <c r="AR68" s="65"/>
      <c r="AS68" s="65"/>
      <c r="AT68" s="65"/>
      <c r="AU68" s="66"/>
    </row>
    <row r="69" spans="2:47" x14ac:dyDescent="0.2">
      <c r="B69" s="7"/>
      <c r="C69" s="7"/>
      <c r="D69" s="7"/>
      <c r="E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64"/>
      <c r="AR69" s="65"/>
      <c r="AS69" s="65"/>
      <c r="AT69" s="65"/>
      <c r="AU69" s="66"/>
    </row>
    <row r="70" spans="2:47" x14ac:dyDescent="0.2">
      <c r="B70" s="7"/>
      <c r="C70" s="7"/>
      <c r="D70" s="7"/>
      <c r="E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64"/>
      <c r="AR70" s="65"/>
      <c r="AS70" s="65"/>
      <c r="AT70" s="65"/>
      <c r="AU70" s="66"/>
    </row>
    <row r="71" spans="2:47" x14ac:dyDescent="0.2">
      <c r="B71" s="7"/>
      <c r="C71" s="7"/>
      <c r="D71" s="7"/>
      <c r="E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64"/>
      <c r="AR71" s="65"/>
      <c r="AS71" s="65"/>
      <c r="AT71" s="65"/>
      <c r="AU71" s="66"/>
    </row>
    <row r="72" spans="2:47" x14ac:dyDescent="0.2">
      <c r="B72" s="7"/>
      <c r="C72" s="7"/>
      <c r="D72" s="7"/>
      <c r="E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64"/>
      <c r="AR72" s="65"/>
      <c r="AS72" s="65"/>
      <c r="AT72" s="65"/>
      <c r="AU72" s="66"/>
    </row>
    <row r="73" spans="2:47" x14ac:dyDescent="0.2">
      <c r="B73" s="7"/>
      <c r="C73" s="7"/>
      <c r="D73" s="7"/>
      <c r="E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64"/>
      <c r="AR73" s="65"/>
      <c r="AS73" s="65"/>
      <c r="AT73" s="65"/>
      <c r="AU73" s="66"/>
    </row>
    <row r="74" spans="2:47" x14ac:dyDescent="0.2">
      <c r="B74" s="7"/>
      <c r="C74" s="7"/>
      <c r="D74" s="7"/>
      <c r="E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64"/>
      <c r="AR74" s="65"/>
      <c r="AS74" s="65"/>
      <c r="AT74" s="65"/>
      <c r="AU74" s="66"/>
    </row>
    <row r="75" spans="2:47" x14ac:dyDescent="0.2">
      <c r="B75" s="7"/>
      <c r="C75" s="7"/>
      <c r="D75" s="7"/>
      <c r="E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64"/>
      <c r="AR75" s="65"/>
      <c r="AS75" s="65"/>
      <c r="AT75" s="65"/>
      <c r="AU75" s="66"/>
    </row>
    <row r="76" spans="2:47" x14ac:dyDescent="0.2">
      <c r="B76" s="7"/>
      <c r="C76" s="7"/>
      <c r="D76" s="7"/>
      <c r="E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64"/>
      <c r="AR76" s="65"/>
      <c r="AS76" s="65"/>
      <c r="AT76" s="65"/>
      <c r="AU76" s="66"/>
    </row>
    <row r="77" spans="2:47" x14ac:dyDescent="0.2">
      <c r="B77" s="7"/>
      <c r="C77" s="7"/>
      <c r="D77" s="7"/>
      <c r="E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64"/>
      <c r="AR77" s="65"/>
      <c r="AS77" s="65"/>
      <c r="AT77" s="65"/>
      <c r="AU77" s="66"/>
    </row>
    <row r="78" spans="2:47" x14ac:dyDescent="0.2">
      <c r="B78" s="7"/>
      <c r="C78" s="7"/>
      <c r="D78" s="7"/>
      <c r="E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64"/>
      <c r="AR78" s="65"/>
      <c r="AS78" s="65"/>
      <c r="AT78" s="65"/>
      <c r="AU78" s="66"/>
    </row>
    <row r="79" spans="2:47" x14ac:dyDescent="0.2">
      <c r="B79" s="7"/>
      <c r="C79" s="7"/>
      <c r="D79" s="7"/>
      <c r="E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64"/>
      <c r="AR79" s="65"/>
      <c r="AS79" s="65"/>
      <c r="AT79" s="65"/>
      <c r="AU79" s="66"/>
    </row>
    <row r="80" spans="2:47" x14ac:dyDescent="0.2">
      <c r="B80" s="7"/>
      <c r="C80" s="7"/>
      <c r="D80" s="7"/>
      <c r="E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64"/>
      <c r="AR80" s="65"/>
      <c r="AS80" s="65"/>
      <c r="AT80" s="65"/>
      <c r="AU80" s="66"/>
    </row>
    <row r="81" spans="2:47" x14ac:dyDescent="0.2">
      <c r="B81" s="7"/>
      <c r="C81" s="7"/>
      <c r="D81" s="7"/>
      <c r="E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67"/>
      <c r="AR81" s="68"/>
      <c r="AS81" s="68"/>
      <c r="AT81" s="68"/>
      <c r="AU81" s="59"/>
    </row>
    <row r="82" spans="2:47" ht="5.25" customHeight="1" x14ac:dyDescent="0.2">
      <c r="B82" s="7"/>
      <c r="C82" s="7"/>
      <c r="D82" s="7"/>
      <c r="E82" s="7"/>
    </row>
  </sheetData>
  <sheetProtection algorithmName="SHA-512" hashValue="zxCX0ey2veGk545YT8RxW2UVAFhK9xtV/pszVdFxRz6IG+tETfpeTglO5ynNz9fD5979xy40Xt4RQG2NnjQoaA==" saltValue="7GzXQ/NsX30y4wJe8ln09g==" spinCount="100000" sheet="1" objects="1" scenarios="1"/>
  <mergeCells count="49">
    <mergeCell ref="E56:G56"/>
    <mergeCell ref="E57:G57"/>
    <mergeCell ref="B47:F47"/>
    <mergeCell ref="B48:F48"/>
    <mergeCell ref="B51:B57"/>
    <mergeCell ref="C51:E51"/>
    <mergeCell ref="C52:D52"/>
    <mergeCell ref="E52:G52"/>
    <mergeCell ref="C53:D53"/>
    <mergeCell ref="E53:G53"/>
    <mergeCell ref="E54:G54"/>
    <mergeCell ref="E55:G55"/>
    <mergeCell ref="B46:F46"/>
    <mergeCell ref="A32:I32"/>
    <mergeCell ref="B34:E34"/>
    <mergeCell ref="F34:G34"/>
    <mergeCell ref="B35:E35"/>
    <mergeCell ref="F35:G35"/>
    <mergeCell ref="B36:E36"/>
    <mergeCell ref="F36:G36"/>
    <mergeCell ref="A39:I39"/>
    <mergeCell ref="B41:F41"/>
    <mergeCell ref="B42:F42"/>
    <mergeCell ref="B44:H44"/>
    <mergeCell ref="B45:F45"/>
    <mergeCell ref="E28:G28"/>
    <mergeCell ref="B14:F14"/>
    <mergeCell ref="B15:F15"/>
    <mergeCell ref="B16:F16"/>
    <mergeCell ref="B17:F17"/>
    <mergeCell ref="B18:F18"/>
    <mergeCell ref="B20:H20"/>
    <mergeCell ref="E23:G23"/>
    <mergeCell ref="E24:G24"/>
    <mergeCell ref="E25:G25"/>
    <mergeCell ref="E26:G26"/>
    <mergeCell ref="E27:G27"/>
    <mergeCell ref="B13:F13"/>
    <mergeCell ref="B1:I1"/>
    <mergeCell ref="B2:H2"/>
    <mergeCell ref="C3:D3"/>
    <mergeCell ref="E3:G3"/>
    <mergeCell ref="D4:E4"/>
    <mergeCell ref="C5:E5"/>
    <mergeCell ref="C6:E6"/>
    <mergeCell ref="B7:H7"/>
    <mergeCell ref="A9:I9"/>
    <mergeCell ref="B11:F11"/>
    <mergeCell ref="B12:F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6"/>
  <dimension ref="A2:AF63"/>
  <sheetViews>
    <sheetView topLeftCell="A22" workbookViewId="0">
      <selection activeCell="E32" sqref="E32"/>
    </sheetView>
  </sheetViews>
  <sheetFormatPr baseColWidth="10" defaultRowHeight="12.75" x14ac:dyDescent="0.2"/>
  <cols>
    <col min="1" max="1" width="29.7109375" customWidth="1"/>
  </cols>
  <sheetData>
    <row r="2" spans="1:32" x14ac:dyDescent="0.2">
      <c r="A2" s="384" t="s">
        <v>131</v>
      </c>
      <c r="B2" s="385"/>
      <c r="C2" s="385"/>
      <c r="D2" s="386"/>
    </row>
    <row r="3" spans="1:32" x14ac:dyDescent="0.2">
      <c r="A3" s="86"/>
      <c r="B3" s="87" t="s">
        <v>10</v>
      </c>
      <c r="C3" s="87" t="s">
        <v>12</v>
      </c>
      <c r="D3" s="88" t="s">
        <v>132</v>
      </c>
    </row>
    <row r="4" spans="1:32" x14ac:dyDescent="0.2">
      <c r="A4" s="91" t="s">
        <v>59</v>
      </c>
      <c r="B4" s="89">
        <v>0.37</v>
      </c>
      <c r="C4" s="89">
        <v>0.6</v>
      </c>
      <c r="D4" s="382" t="s">
        <v>133</v>
      </c>
    </row>
    <row r="5" spans="1:32" x14ac:dyDescent="0.2">
      <c r="A5" s="92" t="s">
        <v>9</v>
      </c>
      <c r="B5" s="90">
        <v>0.63</v>
      </c>
      <c r="C5" s="90">
        <v>0.4</v>
      </c>
      <c r="D5" s="383"/>
    </row>
    <row r="8" spans="1:32" x14ac:dyDescent="0.2">
      <c r="A8" s="45" t="s">
        <v>14</v>
      </c>
    </row>
    <row r="9" spans="1:32" x14ac:dyDescent="0.2">
      <c r="A9" s="39" t="s">
        <v>65</v>
      </c>
    </row>
    <row r="10" spans="1:32" x14ac:dyDescent="0.2">
      <c r="A10" s="50" t="s">
        <v>66</v>
      </c>
    </row>
    <row r="11" spans="1:32" x14ac:dyDescent="0.2">
      <c r="AF11" s="8"/>
    </row>
    <row r="12" spans="1:32" x14ac:dyDescent="0.2">
      <c r="A12" s="45" t="s">
        <v>15</v>
      </c>
    </row>
    <row r="13" spans="1:32" x14ac:dyDescent="0.2">
      <c r="A13" s="38" t="s">
        <v>16</v>
      </c>
    </row>
    <row r="14" spans="1:32" x14ac:dyDescent="0.2">
      <c r="A14" s="43" t="s">
        <v>13</v>
      </c>
    </row>
    <row r="15" spans="1:32" x14ac:dyDescent="0.2">
      <c r="A15" s="1"/>
    </row>
    <row r="16" spans="1:32" x14ac:dyDescent="0.2">
      <c r="A16" s="45" t="s">
        <v>18</v>
      </c>
    </row>
    <row r="17" spans="1:3" x14ac:dyDescent="0.2">
      <c r="A17" s="47" t="s">
        <v>19</v>
      </c>
    </row>
    <row r="18" spans="1:3" x14ac:dyDescent="0.2">
      <c r="A18" s="47" t="s">
        <v>20</v>
      </c>
    </row>
    <row r="19" spans="1:3" x14ac:dyDescent="0.2">
      <c r="A19" s="48" t="s">
        <v>124</v>
      </c>
    </row>
    <row r="20" spans="1:3" x14ac:dyDescent="0.2">
      <c r="A20" s="48" t="s">
        <v>120</v>
      </c>
      <c r="C20" s="46"/>
    </row>
    <row r="21" spans="1:3" x14ac:dyDescent="0.2">
      <c r="A21" s="47" t="s">
        <v>21</v>
      </c>
    </row>
    <row r="22" spans="1:3" x14ac:dyDescent="0.2">
      <c r="A22" s="48" t="s">
        <v>123</v>
      </c>
    </row>
    <row r="23" spans="1:3" x14ac:dyDescent="0.2">
      <c r="A23" s="48" t="s">
        <v>121</v>
      </c>
    </row>
    <row r="24" spans="1:3" x14ac:dyDescent="0.2">
      <c r="A24" s="48" t="s">
        <v>122</v>
      </c>
    </row>
    <row r="25" spans="1:3" x14ac:dyDescent="0.2">
      <c r="A25" s="47" t="s">
        <v>22</v>
      </c>
    </row>
    <row r="26" spans="1:3" x14ac:dyDescent="0.2">
      <c r="A26" s="47" t="s">
        <v>26</v>
      </c>
    </row>
    <row r="27" spans="1:3" x14ac:dyDescent="0.2">
      <c r="A27" s="49" t="s">
        <v>23</v>
      </c>
    </row>
    <row r="28" spans="1:3" x14ac:dyDescent="0.2">
      <c r="A28" s="1"/>
    </row>
    <row r="29" spans="1:3" x14ac:dyDescent="0.2">
      <c r="A29" s="44" t="s">
        <v>67</v>
      </c>
    </row>
    <row r="30" spans="1:3" x14ac:dyDescent="0.2">
      <c r="A30" s="39" t="s">
        <v>55</v>
      </c>
    </row>
    <row r="31" spans="1:3" x14ac:dyDescent="0.2">
      <c r="A31" s="39" t="s">
        <v>56</v>
      </c>
    </row>
    <row r="32" spans="1:3" x14ac:dyDescent="0.2">
      <c r="A32" s="39" t="s">
        <v>68</v>
      </c>
    </row>
    <row r="33" spans="1:12" x14ac:dyDescent="0.2">
      <c r="A33" s="39" t="s">
        <v>62</v>
      </c>
    </row>
    <row r="34" spans="1:12" x14ac:dyDescent="0.2">
      <c r="A34" s="39" t="s">
        <v>63</v>
      </c>
    </row>
    <row r="35" spans="1:12" x14ac:dyDescent="0.2">
      <c r="A35" s="50" t="s">
        <v>64</v>
      </c>
    </row>
    <row r="37" spans="1:12" x14ac:dyDescent="0.2">
      <c r="A37" s="133" t="s">
        <v>25</v>
      </c>
      <c r="B37" s="136">
        <v>530</v>
      </c>
      <c r="D37" s="139"/>
      <c r="E37" s="11" t="s">
        <v>158</v>
      </c>
      <c r="F37" s="11"/>
      <c r="G37" s="11"/>
      <c r="I37" s="11"/>
      <c r="J37" s="11"/>
      <c r="L37" s="11"/>
    </row>
    <row r="38" spans="1:12" x14ac:dyDescent="0.2">
      <c r="A38" s="134" t="s">
        <v>57</v>
      </c>
      <c r="B38" s="137">
        <v>690</v>
      </c>
      <c r="D38" s="11"/>
      <c r="H38" s="2"/>
      <c r="L38" s="11"/>
    </row>
    <row r="39" spans="1:12" x14ac:dyDescent="0.2">
      <c r="A39" s="135" t="s">
        <v>58</v>
      </c>
      <c r="B39" s="138">
        <v>735</v>
      </c>
      <c r="D39" s="11"/>
      <c r="H39" s="2"/>
      <c r="L39" s="11"/>
    </row>
    <row r="42" spans="1:12" x14ac:dyDescent="0.2">
      <c r="A42" s="36" t="s">
        <v>27</v>
      </c>
      <c r="B42" s="87" t="s">
        <v>134</v>
      </c>
      <c r="C42" s="391" t="s">
        <v>119</v>
      </c>
      <c r="D42" s="392"/>
      <c r="E42" s="1"/>
      <c r="F42" s="1"/>
    </row>
    <row r="43" spans="1:12" ht="12.75" customHeight="1" x14ac:dyDescent="0.2">
      <c r="A43" s="38" t="s">
        <v>29</v>
      </c>
      <c r="B43" s="93">
        <v>0.17</v>
      </c>
      <c r="C43" s="387" t="s">
        <v>135</v>
      </c>
      <c r="D43" s="388"/>
      <c r="E43" s="3"/>
      <c r="F43" s="3"/>
    </row>
    <row r="44" spans="1:12" x14ac:dyDescent="0.2">
      <c r="A44" s="43" t="s">
        <v>28</v>
      </c>
      <c r="B44" s="94">
        <v>0.14000000000000001</v>
      </c>
      <c r="C44" s="389"/>
      <c r="D44" s="390"/>
      <c r="E44" s="3"/>
      <c r="F44" s="3"/>
    </row>
    <row r="47" spans="1:12" x14ac:dyDescent="0.2">
      <c r="A47" s="36" t="s">
        <v>118</v>
      </c>
      <c r="B47" s="42" t="s">
        <v>47</v>
      </c>
      <c r="C47" s="41" t="s">
        <v>119</v>
      </c>
    </row>
    <row r="48" spans="1:12" x14ac:dyDescent="0.2">
      <c r="A48" s="37" t="s">
        <v>46</v>
      </c>
      <c r="B48" s="51">
        <v>1700</v>
      </c>
      <c r="C48" s="380" t="s">
        <v>137</v>
      </c>
    </row>
    <row r="49" spans="1:3" x14ac:dyDescent="0.2">
      <c r="A49" s="38" t="s">
        <v>19</v>
      </c>
      <c r="B49" s="52">
        <v>36000</v>
      </c>
      <c r="C49" s="381"/>
    </row>
    <row r="50" spans="1:3" x14ac:dyDescent="0.2">
      <c r="A50" s="38" t="s">
        <v>20</v>
      </c>
      <c r="B50" s="52">
        <v>21000</v>
      </c>
      <c r="C50" s="381"/>
    </row>
    <row r="51" spans="1:3" x14ac:dyDescent="0.2">
      <c r="A51" s="39" t="s">
        <v>120</v>
      </c>
      <c r="B51" s="52">
        <v>5000</v>
      </c>
      <c r="C51" s="381"/>
    </row>
    <row r="52" spans="1:3" x14ac:dyDescent="0.2">
      <c r="A52" s="38" t="s">
        <v>21</v>
      </c>
      <c r="B52" s="52">
        <v>7400</v>
      </c>
      <c r="C52" s="381"/>
    </row>
    <row r="53" spans="1:3" x14ac:dyDescent="0.2">
      <c r="A53" s="39" t="s">
        <v>123</v>
      </c>
      <c r="B53" s="52">
        <v>10000</v>
      </c>
      <c r="C53" s="381"/>
    </row>
    <row r="54" spans="1:3" x14ac:dyDescent="0.2">
      <c r="A54" s="39" t="s">
        <v>121</v>
      </c>
      <c r="B54" s="52">
        <v>8000</v>
      </c>
      <c r="C54" s="381"/>
    </row>
    <row r="55" spans="1:3" x14ac:dyDescent="0.2">
      <c r="A55" s="39" t="s">
        <v>124</v>
      </c>
      <c r="B55" s="52">
        <v>55000</v>
      </c>
      <c r="C55" s="381"/>
    </row>
    <row r="56" spans="1:3" x14ac:dyDescent="0.2">
      <c r="A56" s="39" t="s">
        <v>122</v>
      </c>
      <c r="B56" s="52">
        <v>6000</v>
      </c>
      <c r="C56" s="381"/>
    </row>
    <row r="57" spans="1:3" x14ac:dyDescent="0.2">
      <c r="A57" s="38" t="s">
        <v>22</v>
      </c>
      <c r="B57" s="52">
        <v>2600</v>
      </c>
      <c r="C57" s="381"/>
    </row>
    <row r="58" spans="1:3" x14ac:dyDescent="0.2">
      <c r="A58" s="38" t="s">
        <v>26</v>
      </c>
      <c r="B58" s="52">
        <v>11000</v>
      </c>
      <c r="C58" s="381"/>
    </row>
    <row r="59" spans="1:3" x14ac:dyDescent="0.2">
      <c r="A59" s="38" t="s">
        <v>23</v>
      </c>
      <c r="B59" s="52">
        <v>8000</v>
      </c>
      <c r="C59" s="381"/>
    </row>
    <row r="60" spans="1:3" x14ac:dyDescent="0.2">
      <c r="A60" s="37" t="s">
        <v>44</v>
      </c>
      <c r="B60" s="52">
        <v>1000</v>
      </c>
      <c r="C60" s="381"/>
    </row>
    <row r="61" spans="1:3" x14ac:dyDescent="0.2">
      <c r="A61" s="37" t="s">
        <v>125</v>
      </c>
      <c r="B61" s="52">
        <v>4000</v>
      </c>
      <c r="C61" s="381"/>
    </row>
    <row r="62" spans="1:3" x14ac:dyDescent="0.2">
      <c r="A62" s="37" t="s">
        <v>4</v>
      </c>
      <c r="B62" s="52">
        <v>2500</v>
      </c>
      <c r="C62" s="381"/>
    </row>
    <row r="63" spans="1:3" x14ac:dyDescent="0.2">
      <c r="A63" s="40" t="s">
        <v>7</v>
      </c>
      <c r="B63" s="53">
        <v>1500</v>
      </c>
      <c r="C63" s="381"/>
    </row>
  </sheetData>
  <sheetProtection selectLockedCells="1"/>
  <mergeCells count="5">
    <mergeCell ref="C48:C63"/>
    <mergeCell ref="D4:D5"/>
    <mergeCell ref="A2:D2"/>
    <mergeCell ref="C43:D44"/>
    <mergeCell ref="C42:D4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8F22B58C04804F90A1253D428F86DC" ma:contentTypeVersion="4" ma:contentTypeDescription="Crée un document." ma:contentTypeScope="" ma:versionID="56eabd83aa484ee25d1d1a0957b1adff">
  <xsd:schema xmlns:xsd="http://www.w3.org/2001/XMLSchema" xmlns:xs="http://www.w3.org/2001/XMLSchema" xmlns:p="http://schemas.microsoft.com/office/2006/metadata/properties" xmlns:ns2="6877ad41-d3ea-40a6-8ce7-18f92035f1d2" targetNamespace="http://schemas.microsoft.com/office/2006/metadata/properties" ma:root="true" ma:fieldsID="6f43721020f821279bd4bc790d7e7a97" ns2:_="">
    <xsd:import namespace="6877ad41-d3ea-40a6-8ce7-18f92035f1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7ad41-d3ea-40a6-8ce7-18f92035f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3B7ABB-DA9F-4412-AFE6-887BD9145B09}"/>
</file>

<file path=customXml/itemProps2.xml><?xml version="1.0" encoding="utf-8"?>
<ds:datastoreItem xmlns:ds="http://schemas.openxmlformats.org/officeDocument/2006/customXml" ds:itemID="{E2616438-DB4B-44A2-936D-396CE5380949}"/>
</file>

<file path=customXml/itemProps3.xml><?xml version="1.0" encoding="utf-8"?>
<ds:datastoreItem xmlns:ds="http://schemas.openxmlformats.org/officeDocument/2006/customXml" ds:itemID="{195207B1-CAC8-440E-8106-4229C613D9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Tableau mesure</vt:lpstr>
      <vt:lpstr>SYNTHESE</vt:lpstr>
      <vt:lpstr>ratios_A MASQUER</vt:lpstr>
      <vt:lpstr>SYNTHESE!Zone_d_impression</vt:lpstr>
      <vt:lpstr>'Tableau mesure'!Zone_d_impression</vt:lpstr>
    </vt:vector>
  </TitlesOfParts>
  <Company>Département du Rhône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Gary.LUCARELLI@ademe.fr</dc:creator>
  <cp:lastModifiedBy>Guenael VANDVILLE</cp:lastModifiedBy>
  <cp:lastPrinted>2019-12-20T14:13:48Z</cp:lastPrinted>
  <dcterms:created xsi:type="dcterms:W3CDTF">2014-02-27T08:49:32Z</dcterms:created>
  <dcterms:modified xsi:type="dcterms:W3CDTF">2021-10-19T14:04:04Z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0x010100D78F22B58C04804F90A1253D428F86DC</vt:lpwstr>
  </property>
</Properties>
</file>